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2013-2014" sheetId="1" r:id="rId1"/>
    <sheet name="2012-2013" sheetId="2" r:id="rId2"/>
    <sheet name="2011-2012" sheetId="3" r:id="rId3"/>
  </sheets>
  <calcPr calcId="145621"/>
</workbook>
</file>

<file path=xl/calcChain.xml><?xml version="1.0" encoding="utf-8"?>
<calcChain xmlns="http://schemas.openxmlformats.org/spreadsheetml/2006/main">
  <c r="AE79" i="2" l="1"/>
  <c r="AD79" i="2"/>
  <c r="AA79" i="2"/>
  <c r="Z79" i="2"/>
  <c r="Y79" i="2"/>
  <c r="X79" i="2"/>
  <c r="U79" i="2"/>
  <c r="T79" i="2"/>
  <c r="S79" i="2"/>
  <c r="R79" i="2"/>
  <c r="Q79" i="2"/>
  <c r="P79" i="2"/>
  <c r="O79" i="2"/>
  <c r="N79" i="2"/>
  <c r="M79" i="2"/>
  <c r="L79" i="2"/>
  <c r="I79" i="2"/>
  <c r="H79" i="2"/>
  <c r="G79" i="2"/>
  <c r="F79" i="2"/>
  <c r="E79" i="2"/>
  <c r="D79" i="2"/>
  <c r="C79" i="2"/>
  <c r="B79" i="2"/>
  <c r="AD78" i="2"/>
  <c r="Z78" i="2"/>
  <c r="X78" i="2"/>
  <c r="T78" i="2"/>
  <c r="R78" i="2"/>
  <c r="P78" i="2"/>
  <c r="N78" i="2"/>
  <c r="L78" i="2"/>
  <c r="H78" i="2"/>
  <c r="F78" i="2"/>
  <c r="D78" i="2"/>
  <c r="B78" i="2"/>
  <c r="AE77" i="2"/>
  <c r="AD77" i="2"/>
  <c r="AA77" i="2"/>
  <c r="Z77" i="2"/>
  <c r="Y77" i="2"/>
  <c r="X77" i="2"/>
  <c r="U77" i="2"/>
  <c r="T77" i="2"/>
  <c r="S77" i="2"/>
  <c r="R77" i="2"/>
  <c r="Q77" i="2"/>
  <c r="P77" i="2"/>
  <c r="O77" i="2"/>
  <c r="N77" i="2"/>
  <c r="M77" i="2"/>
  <c r="L77" i="2"/>
  <c r="I77" i="2"/>
  <c r="H77" i="2"/>
  <c r="G77" i="2"/>
  <c r="F77" i="2"/>
  <c r="E77" i="2"/>
  <c r="D77" i="2"/>
  <c r="C77" i="2"/>
  <c r="B77" i="2"/>
  <c r="AE76" i="2"/>
  <c r="AD76" i="2"/>
  <c r="AA76" i="2"/>
  <c r="Z76" i="2"/>
  <c r="Y76" i="2"/>
  <c r="X76" i="2"/>
  <c r="U76" i="2"/>
  <c r="T76" i="2"/>
  <c r="R76" i="2"/>
  <c r="Q76" i="2"/>
  <c r="P76" i="2"/>
  <c r="O76" i="2"/>
  <c r="N76" i="2"/>
  <c r="M76" i="2"/>
  <c r="L76" i="2"/>
  <c r="I76" i="2"/>
  <c r="H76" i="2"/>
  <c r="G76" i="2"/>
  <c r="F76" i="2"/>
  <c r="E76" i="2"/>
  <c r="D76" i="2"/>
  <c r="C76" i="2"/>
  <c r="B76" i="2"/>
  <c r="AE75" i="2"/>
  <c r="AD75" i="2"/>
  <c r="AA75" i="2"/>
  <c r="Z75" i="2"/>
  <c r="Y75" i="2"/>
  <c r="X75" i="2"/>
  <c r="U75" i="2"/>
  <c r="T75" i="2"/>
  <c r="S75" i="2"/>
  <c r="R75" i="2"/>
  <c r="Q75" i="2"/>
  <c r="P75" i="2"/>
  <c r="O75" i="2"/>
  <c r="N75" i="2"/>
  <c r="M75" i="2"/>
  <c r="L75" i="2"/>
  <c r="I75" i="2"/>
  <c r="H75" i="2"/>
  <c r="G75" i="2"/>
  <c r="F75" i="2"/>
  <c r="E75" i="2"/>
  <c r="D75" i="2"/>
  <c r="C75" i="2"/>
  <c r="B75" i="2"/>
  <c r="AC72" i="2"/>
  <c r="AB72" i="2"/>
  <c r="W72" i="2"/>
  <c r="V72" i="2"/>
  <c r="K72" i="2"/>
  <c r="AG72" i="2" s="1"/>
  <c r="J72" i="2"/>
  <c r="AC71" i="2"/>
  <c r="AB71" i="2"/>
  <c r="W71" i="2"/>
  <c r="V71" i="2"/>
  <c r="K71" i="2"/>
  <c r="J71" i="2"/>
  <c r="AF71" i="2" s="1"/>
  <c r="AC70" i="2"/>
  <c r="AB70" i="2"/>
  <c r="W70" i="2"/>
  <c r="V70" i="2"/>
  <c r="K70" i="2"/>
  <c r="AG70" i="2" s="1"/>
  <c r="J70" i="2"/>
  <c r="AC69" i="2"/>
  <c r="AB69" i="2"/>
  <c r="W69" i="2"/>
  <c r="V69" i="2"/>
  <c r="K69" i="2"/>
  <c r="J69" i="2"/>
  <c r="AF69" i="2" s="1"/>
  <c r="AC68" i="2"/>
  <c r="AB68" i="2"/>
  <c r="W68" i="2"/>
  <c r="V68" i="2"/>
  <c r="AF68" i="2" s="1"/>
  <c r="AD67" i="2"/>
  <c r="AC67" i="2"/>
  <c r="Z67" i="2"/>
  <c r="X67" i="2"/>
  <c r="AB67" i="2" s="1"/>
  <c r="W67" i="2"/>
  <c r="T67" i="2"/>
  <c r="R67" i="2"/>
  <c r="P67" i="2"/>
  <c r="N67" i="2"/>
  <c r="L67" i="2"/>
  <c r="K67" i="2"/>
  <c r="H67" i="2"/>
  <c r="F67" i="2"/>
  <c r="D67" i="2"/>
  <c r="B67" i="2"/>
  <c r="AC66" i="2"/>
  <c r="AB66" i="2"/>
  <c r="W66" i="2"/>
  <c r="V66" i="2"/>
  <c r="K66" i="2"/>
  <c r="AG66" i="2" s="1"/>
  <c r="J66" i="2"/>
  <c r="AF66" i="2" s="1"/>
  <c r="AC65" i="2"/>
  <c r="AB65" i="2"/>
  <c r="W65" i="2"/>
  <c r="V65" i="2"/>
  <c r="K65" i="2"/>
  <c r="J65" i="2"/>
  <c r="AC64" i="2"/>
  <c r="AB64" i="2"/>
  <c r="W64" i="2"/>
  <c r="V64" i="2"/>
  <c r="K64" i="2"/>
  <c r="AG64" i="2" s="1"/>
  <c r="J64" i="2"/>
  <c r="AF64" i="2" s="1"/>
  <c r="AC63" i="2"/>
  <c r="AB63" i="2"/>
  <c r="W63" i="2"/>
  <c r="AG63" i="2" s="1"/>
  <c r="V63" i="2"/>
  <c r="AF63" i="2" s="1"/>
  <c r="AC62" i="2"/>
  <c r="AB62" i="2"/>
  <c r="W62" i="2"/>
  <c r="V62" i="2"/>
  <c r="K62" i="2"/>
  <c r="J62" i="2"/>
  <c r="AD61" i="2"/>
  <c r="AC61" i="2"/>
  <c r="Z61" i="2"/>
  <c r="X61" i="2"/>
  <c r="AB61" i="2" s="1"/>
  <c r="W61" i="2"/>
  <c r="T61" i="2"/>
  <c r="R61" i="2"/>
  <c r="P61" i="2"/>
  <c r="N61" i="2"/>
  <c r="L61" i="2"/>
  <c r="V61" i="2" s="1"/>
  <c r="K61" i="2"/>
  <c r="H61" i="2"/>
  <c r="F61" i="2"/>
  <c r="D61" i="2"/>
  <c r="B61" i="2"/>
  <c r="AC60" i="2"/>
  <c r="AB60" i="2"/>
  <c r="W60" i="2"/>
  <c r="V60" i="2"/>
  <c r="K60" i="2"/>
  <c r="J60" i="2"/>
  <c r="AF60" i="2" s="1"/>
  <c r="AE59" i="2"/>
  <c r="AE55" i="2" s="1"/>
  <c r="AE54" i="2" s="1"/>
  <c r="AB59" i="2"/>
  <c r="AA59" i="2"/>
  <c r="Y59" i="2"/>
  <c r="AC59" i="2" s="1"/>
  <c r="V59" i="2"/>
  <c r="U59" i="2"/>
  <c r="S59" i="2"/>
  <c r="S55" i="2" s="1"/>
  <c r="S54" i="2" s="1"/>
  <c r="Q59" i="2"/>
  <c r="O59" i="2"/>
  <c r="O55" i="2" s="1"/>
  <c r="O54" i="2" s="1"/>
  <c r="M59" i="2"/>
  <c r="J59" i="2"/>
  <c r="I59" i="2"/>
  <c r="I55" i="2" s="1"/>
  <c r="I54" i="2" s="1"/>
  <c r="G59" i="2"/>
  <c r="G55" i="2" s="1"/>
  <c r="G54" i="2" s="1"/>
  <c r="E59" i="2"/>
  <c r="C59" i="2"/>
  <c r="AC58" i="2"/>
  <c r="AB58" i="2"/>
  <c r="W58" i="2"/>
  <c r="V58" i="2"/>
  <c r="K58" i="2"/>
  <c r="AG58" i="2" s="1"/>
  <c r="J58" i="2"/>
  <c r="AF58" i="2" s="1"/>
  <c r="AC57" i="2"/>
  <c r="AB57" i="2"/>
  <c r="W57" i="2"/>
  <c r="V57" i="2"/>
  <c r="K57" i="2"/>
  <c r="J57" i="2"/>
  <c r="AC56" i="2"/>
  <c r="AB56" i="2"/>
  <c r="W56" i="2"/>
  <c r="V56" i="2"/>
  <c r="K56" i="2"/>
  <c r="AG56" i="2" s="1"/>
  <c r="J56" i="2"/>
  <c r="AF56" i="2" s="1"/>
  <c r="AD55" i="2"/>
  <c r="AA55" i="2"/>
  <c r="Z55" i="2"/>
  <c r="Z54" i="2" s="1"/>
  <c r="X55" i="2"/>
  <c r="U55" i="2"/>
  <c r="T55" i="2"/>
  <c r="R55" i="2"/>
  <c r="Q55" i="2"/>
  <c r="P55" i="2"/>
  <c r="N55" i="2"/>
  <c r="M55" i="2"/>
  <c r="L55" i="2"/>
  <c r="H55" i="2"/>
  <c r="F55" i="2"/>
  <c r="E55" i="2"/>
  <c r="D55" i="2"/>
  <c r="C55" i="2"/>
  <c r="B55" i="2"/>
  <c r="J55" i="2" s="1"/>
  <c r="AD54" i="2"/>
  <c r="AA54" i="2"/>
  <c r="X54" i="2"/>
  <c r="U54" i="2"/>
  <c r="T54" i="2"/>
  <c r="R54" i="2"/>
  <c r="Q54" i="2"/>
  <c r="P54" i="2"/>
  <c r="N54" i="2"/>
  <c r="M54" i="2"/>
  <c r="H54" i="2"/>
  <c r="F54" i="2"/>
  <c r="E54" i="2"/>
  <c r="D54" i="2"/>
  <c r="C54" i="2"/>
  <c r="B54" i="2"/>
  <c r="AC53" i="2"/>
  <c r="AB53" i="2"/>
  <c r="W53" i="2"/>
  <c r="V53" i="2"/>
  <c r="K53" i="2"/>
  <c r="J53" i="2"/>
  <c r="AE52" i="2"/>
  <c r="AB52" i="2"/>
  <c r="AA52" i="2"/>
  <c r="Y52" i="2"/>
  <c r="AC52" i="2" s="1"/>
  <c r="V52" i="2"/>
  <c r="U52" i="2"/>
  <c r="U48" i="2" s="1"/>
  <c r="U47" i="2" s="1"/>
  <c r="S52" i="2"/>
  <c r="Q52" i="2"/>
  <c r="O52" i="2"/>
  <c r="M52" i="2"/>
  <c r="J52" i="2"/>
  <c r="I52" i="2"/>
  <c r="G52" i="2"/>
  <c r="E52" i="2"/>
  <c r="E48" i="2" s="1"/>
  <c r="C52" i="2"/>
  <c r="AC51" i="2"/>
  <c r="AB51" i="2"/>
  <c r="W51" i="2"/>
  <c r="V51" i="2"/>
  <c r="K51" i="2"/>
  <c r="J51" i="2"/>
  <c r="AF51" i="2" s="1"/>
  <c r="AC50" i="2"/>
  <c r="AB50" i="2"/>
  <c r="W50" i="2"/>
  <c r="V50" i="2"/>
  <c r="K50" i="2"/>
  <c r="AG50" i="2" s="1"/>
  <c r="J50" i="2"/>
  <c r="AC49" i="2"/>
  <c r="AB49" i="2"/>
  <c r="W49" i="2"/>
  <c r="V49" i="2"/>
  <c r="K49" i="2"/>
  <c r="J49" i="2"/>
  <c r="AF49" i="2" s="1"/>
  <c r="AE48" i="2"/>
  <c r="AE47" i="2" s="1"/>
  <c r="AD48" i="2"/>
  <c r="AA48" i="2"/>
  <c r="Z48" i="2"/>
  <c r="Y48" i="2"/>
  <c r="X48" i="2"/>
  <c r="T48" i="2"/>
  <c r="S48" i="2"/>
  <c r="S47" i="2" s="1"/>
  <c r="R48" i="2"/>
  <c r="Q48" i="2"/>
  <c r="P48" i="2"/>
  <c r="O48" i="2"/>
  <c r="O47" i="2" s="1"/>
  <c r="N48" i="2"/>
  <c r="L48" i="2"/>
  <c r="V48" i="2" s="1"/>
  <c r="I48" i="2"/>
  <c r="H48" i="2"/>
  <c r="G48" i="2"/>
  <c r="F48" i="2"/>
  <c r="D48" i="2"/>
  <c r="C48" i="2"/>
  <c r="B48" i="2"/>
  <c r="J48" i="2" s="1"/>
  <c r="AD47" i="2"/>
  <c r="AA47" i="2"/>
  <c r="Z47" i="2"/>
  <c r="X47" i="2"/>
  <c r="T47" i="2"/>
  <c r="R47" i="2"/>
  <c r="Q47" i="2"/>
  <c r="P47" i="2"/>
  <c r="N47" i="2"/>
  <c r="L47" i="2"/>
  <c r="I47" i="2"/>
  <c r="H47" i="2"/>
  <c r="G47" i="2"/>
  <c r="F47" i="2"/>
  <c r="E47" i="2"/>
  <c r="D47" i="2"/>
  <c r="C47" i="2"/>
  <c r="B47" i="2"/>
  <c r="AC46" i="2"/>
  <c r="AB46" i="2"/>
  <c r="W46" i="2"/>
  <c r="V46" i="2"/>
  <c r="K46" i="2"/>
  <c r="AG46" i="2" s="1"/>
  <c r="J46" i="2"/>
  <c r="AE45" i="2"/>
  <c r="AB45" i="2"/>
  <c r="AA45" i="2"/>
  <c r="AA41" i="2" s="1"/>
  <c r="AA40" i="2" s="1"/>
  <c r="Y45" i="2"/>
  <c r="V45" i="2"/>
  <c r="U45" i="2"/>
  <c r="U41" i="2" s="1"/>
  <c r="U40" i="2" s="1"/>
  <c r="S45" i="2"/>
  <c r="S41" i="2" s="1"/>
  <c r="S40" i="2" s="1"/>
  <c r="Q45" i="2"/>
  <c r="O45" i="2"/>
  <c r="M45" i="2"/>
  <c r="J45" i="2"/>
  <c r="AF45" i="2" s="1"/>
  <c r="I45" i="2"/>
  <c r="G45" i="2"/>
  <c r="G41" i="2" s="1"/>
  <c r="G40" i="2" s="1"/>
  <c r="E45" i="2"/>
  <c r="C45" i="2"/>
  <c r="AC44" i="2"/>
  <c r="AB44" i="2"/>
  <c r="W44" i="2"/>
  <c r="V44" i="2"/>
  <c r="K44" i="2"/>
  <c r="J44" i="2"/>
  <c r="AC43" i="2"/>
  <c r="AB43" i="2"/>
  <c r="W43" i="2"/>
  <c r="V43" i="2"/>
  <c r="K43" i="2"/>
  <c r="AG43" i="2" s="1"/>
  <c r="J43" i="2"/>
  <c r="AF43" i="2" s="1"/>
  <c r="AC42" i="2"/>
  <c r="AB42" i="2"/>
  <c r="W42" i="2"/>
  <c r="V42" i="2"/>
  <c r="K42" i="2"/>
  <c r="J42" i="2"/>
  <c r="AE41" i="2"/>
  <c r="AD41" i="2"/>
  <c r="AD40" i="2" s="1"/>
  <c r="Z41" i="2"/>
  <c r="Y41" i="2"/>
  <c r="X41" i="2"/>
  <c r="T41" i="2"/>
  <c r="R41" i="2"/>
  <c r="Q41" i="2"/>
  <c r="P41" i="2"/>
  <c r="O41" i="2"/>
  <c r="N41" i="2"/>
  <c r="L41" i="2"/>
  <c r="I41" i="2"/>
  <c r="H41" i="2"/>
  <c r="H40" i="2" s="1"/>
  <c r="F41" i="2"/>
  <c r="E41" i="2"/>
  <c r="D41" i="2"/>
  <c r="D40" i="2" s="1"/>
  <c r="B41" i="2"/>
  <c r="AE40" i="2"/>
  <c r="Z40" i="2"/>
  <c r="Y40" i="2"/>
  <c r="T40" i="2"/>
  <c r="R40" i="2"/>
  <c r="Q40" i="2"/>
  <c r="P40" i="2"/>
  <c r="O40" i="2"/>
  <c r="N40" i="2"/>
  <c r="L40" i="2"/>
  <c r="I40" i="2"/>
  <c r="F40" i="2"/>
  <c r="E40" i="2"/>
  <c r="B40" i="2"/>
  <c r="AC39" i="2"/>
  <c r="AB39" i="2"/>
  <c r="W39" i="2"/>
  <c r="V39" i="2"/>
  <c r="K39" i="2"/>
  <c r="AG39" i="2" s="1"/>
  <c r="J39" i="2"/>
  <c r="AF39" i="2" s="1"/>
  <c r="AE38" i="2"/>
  <c r="AB38" i="2"/>
  <c r="AA38" i="2"/>
  <c r="Y38" i="2"/>
  <c r="Y34" i="2" s="1"/>
  <c r="V38" i="2"/>
  <c r="U38" i="2"/>
  <c r="S38" i="2"/>
  <c r="S36" i="2" s="1"/>
  <c r="Q38" i="2"/>
  <c r="O38" i="2"/>
  <c r="M38" i="2"/>
  <c r="J38" i="2"/>
  <c r="I38" i="2"/>
  <c r="I34" i="2" s="1"/>
  <c r="I33" i="2" s="1"/>
  <c r="G38" i="2"/>
  <c r="E38" i="2"/>
  <c r="E34" i="2" s="1"/>
  <c r="E33" i="2" s="1"/>
  <c r="C38" i="2"/>
  <c r="AC37" i="2"/>
  <c r="AB37" i="2"/>
  <c r="W37" i="2"/>
  <c r="V37" i="2"/>
  <c r="K37" i="2"/>
  <c r="J37" i="2"/>
  <c r="AC36" i="2"/>
  <c r="AB36" i="2"/>
  <c r="V36" i="2"/>
  <c r="K36" i="2"/>
  <c r="J36" i="2"/>
  <c r="AC35" i="2"/>
  <c r="AB35" i="2"/>
  <c r="W35" i="2"/>
  <c r="V35" i="2"/>
  <c r="K35" i="2"/>
  <c r="AG35" i="2" s="1"/>
  <c r="J35" i="2"/>
  <c r="AE34" i="2"/>
  <c r="AD34" i="2"/>
  <c r="AA34" i="2"/>
  <c r="AA33" i="2" s="1"/>
  <c r="Z34" i="2"/>
  <c r="X34" i="2"/>
  <c r="AB34" i="2" s="1"/>
  <c r="U34" i="2"/>
  <c r="U33" i="2" s="1"/>
  <c r="T34" i="2"/>
  <c r="S34" i="2"/>
  <c r="R34" i="2"/>
  <c r="Q34" i="2"/>
  <c r="Q33" i="2" s="1"/>
  <c r="P34" i="2"/>
  <c r="O34" i="2"/>
  <c r="N34" i="2"/>
  <c r="M34" i="2"/>
  <c r="W34" i="2" s="1"/>
  <c r="L34" i="2"/>
  <c r="H34" i="2"/>
  <c r="G34" i="2"/>
  <c r="F34" i="2"/>
  <c r="D34" i="2"/>
  <c r="C34" i="2"/>
  <c r="B34" i="2"/>
  <c r="AE33" i="2"/>
  <c r="AD33" i="2"/>
  <c r="Z33" i="2"/>
  <c r="X33" i="2"/>
  <c r="T33" i="2"/>
  <c r="R33" i="2"/>
  <c r="P33" i="2"/>
  <c r="O33" i="2"/>
  <c r="N33" i="2"/>
  <c r="L33" i="2"/>
  <c r="H33" i="2"/>
  <c r="G33" i="2"/>
  <c r="F33" i="2"/>
  <c r="D33" i="2"/>
  <c r="C33" i="2"/>
  <c r="B33" i="2"/>
  <c r="AC32" i="2"/>
  <c r="AB32" i="2"/>
  <c r="W32" i="2"/>
  <c r="V32" i="2"/>
  <c r="K32" i="2"/>
  <c r="J32" i="2"/>
  <c r="AF32" i="2" s="1"/>
  <c r="AE31" i="2"/>
  <c r="AE27" i="2" s="1"/>
  <c r="AE26" i="2" s="1"/>
  <c r="AB31" i="2"/>
  <c r="AA31" i="2"/>
  <c r="Y31" i="2"/>
  <c r="V31" i="2"/>
  <c r="U31" i="2"/>
  <c r="S31" i="2"/>
  <c r="S27" i="2" s="1"/>
  <c r="S26" i="2" s="1"/>
  <c r="Q31" i="2"/>
  <c r="O31" i="2"/>
  <c r="O27" i="2" s="1"/>
  <c r="O26" i="2" s="1"/>
  <c r="M31" i="2"/>
  <c r="J31" i="2"/>
  <c r="I31" i="2"/>
  <c r="I27" i="2" s="1"/>
  <c r="I26" i="2" s="1"/>
  <c r="G31" i="2"/>
  <c r="G27" i="2" s="1"/>
  <c r="G26" i="2" s="1"/>
  <c r="E31" i="2"/>
  <c r="C31" i="2"/>
  <c r="AC30" i="2"/>
  <c r="AB30" i="2"/>
  <c r="W30" i="2"/>
  <c r="V30" i="2"/>
  <c r="K30" i="2"/>
  <c r="AG30" i="2" s="1"/>
  <c r="J30" i="2"/>
  <c r="AF30" i="2" s="1"/>
  <c r="AC29" i="2"/>
  <c r="AB29" i="2"/>
  <c r="W29" i="2"/>
  <c r="V29" i="2"/>
  <c r="K29" i="2"/>
  <c r="J29" i="2"/>
  <c r="AC28" i="2"/>
  <c r="AB28" i="2"/>
  <c r="W28" i="2"/>
  <c r="V28" i="2"/>
  <c r="K28" i="2"/>
  <c r="AG28" i="2" s="1"/>
  <c r="J28" i="2"/>
  <c r="AF28" i="2" s="1"/>
  <c r="AD27" i="2"/>
  <c r="AA27" i="2"/>
  <c r="Z27" i="2"/>
  <c r="Z26" i="2" s="1"/>
  <c r="X27" i="2"/>
  <c r="X26" i="2" s="1"/>
  <c r="U27" i="2"/>
  <c r="T27" i="2"/>
  <c r="R27" i="2"/>
  <c r="R26" i="2" s="1"/>
  <c r="Q27" i="2"/>
  <c r="P27" i="2"/>
  <c r="N27" i="2"/>
  <c r="M27" i="2"/>
  <c r="L27" i="2"/>
  <c r="H27" i="2"/>
  <c r="F27" i="2"/>
  <c r="F26" i="2" s="1"/>
  <c r="E27" i="2"/>
  <c r="D27" i="2"/>
  <c r="C27" i="2"/>
  <c r="B27" i="2"/>
  <c r="AD26" i="2"/>
  <c r="AA26" i="2"/>
  <c r="U26" i="2"/>
  <c r="T26" i="2"/>
  <c r="Q26" i="2"/>
  <c r="P26" i="2"/>
  <c r="N26" i="2"/>
  <c r="L26" i="2"/>
  <c r="H26" i="2"/>
  <c r="E26" i="2"/>
  <c r="D26" i="2"/>
  <c r="C26" i="2"/>
  <c r="AC25" i="2"/>
  <c r="AB25" i="2"/>
  <c r="W25" i="2"/>
  <c r="V25" i="2"/>
  <c r="K25" i="2"/>
  <c r="J25" i="2"/>
  <c r="AF25" i="2" s="1"/>
  <c r="AE24" i="2"/>
  <c r="AE20" i="2" s="1"/>
  <c r="AE19" i="2" s="1"/>
  <c r="AB24" i="2"/>
  <c r="AA24" i="2"/>
  <c r="Y24" i="2"/>
  <c r="V24" i="2"/>
  <c r="U24" i="2"/>
  <c r="S24" i="2"/>
  <c r="Q24" i="2"/>
  <c r="Q20" i="2" s="1"/>
  <c r="Q19" i="2" s="1"/>
  <c r="O24" i="2"/>
  <c r="O20" i="2" s="1"/>
  <c r="O19" i="2" s="1"/>
  <c r="M24" i="2"/>
  <c r="J24" i="2"/>
  <c r="I24" i="2"/>
  <c r="I20" i="2" s="1"/>
  <c r="I19" i="2" s="1"/>
  <c r="G24" i="2"/>
  <c r="E24" i="2"/>
  <c r="C24" i="2"/>
  <c r="AC23" i="2"/>
  <c r="AB23" i="2"/>
  <c r="W23" i="2"/>
  <c r="V23" i="2"/>
  <c r="K23" i="2"/>
  <c r="AG23" i="2" s="1"/>
  <c r="J23" i="2"/>
  <c r="AF23" i="2" s="1"/>
  <c r="AC22" i="2"/>
  <c r="AB22" i="2"/>
  <c r="W22" i="2"/>
  <c r="V22" i="2"/>
  <c r="K22" i="2"/>
  <c r="J22" i="2"/>
  <c r="AC21" i="2"/>
  <c r="AB21" i="2"/>
  <c r="W21" i="2"/>
  <c r="V21" i="2"/>
  <c r="K21" i="2"/>
  <c r="AG21" i="2" s="1"/>
  <c r="J21" i="2"/>
  <c r="AF21" i="2" s="1"/>
  <c r="AD20" i="2"/>
  <c r="AA20" i="2"/>
  <c r="Z20" i="2"/>
  <c r="Z19" i="2" s="1"/>
  <c r="X20" i="2"/>
  <c r="U20" i="2"/>
  <c r="T20" i="2"/>
  <c r="S20" i="2"/>
  <c r="R20" i="2"/>
  <c r="P20" i="2"/>
  <c r="N20" i="2"/>
  <c r="M20" i="2"/>
  <c r="L20" i="2"/>
  <c r="V20" i="2" s="1"/>
  <c r="H20" i="2"/>
  <c r="G20" i="2"/>
  <c r="G19" i="2" s="1"/>
  <c r="F20" i="2"/>
  <c r="E20" i="2"/>
  <c r="D20" i="2"/>
  <c r="C20" i="2"/>
  <c r="B20" i="2"/>
  <c r="J20" i="2" s="1"/>
  <c r="AD19" i="2"/>
  <c r="AA19" i="2"/>
  <c r="X19" i="2"/>
  <c r="U19" i="2"/>
  <c r="T19" i="2"/>
  <c r="S19" i="2"/>
  <c r="R19" i="2"/>
  <c r="P19" i="2"/>
  <c r="N19" i="2"/>
  <c r="M19" i="2"/>
  <c r="L19" i="2"/>
  <c r="H19" i="2"/>
  <c r="F19" i="2"/>
  <c r="E19" i="2"/>
  <c r="D19" i="2"/>
  <c r="B19" i="2"/>
  <c r="AC18" i="2"/>
  <c r="AB18" i="2"/>
  <c r="W18" i="2"/>
  <c r="V18" i="2"/>
  <c r="K18" i="2"/>
  <c r="J18" i="2"/>
  <c r="AE17" i="2"/>
  <c r="AE13" i="2" s="1"/>
  <c r="AB17" i="2"/>
  <c r="AA17" i="2"/>
  <c r="AA13" i="2" s="1"/>
  <c r="AA12" i="2" s="1"/>
  <c r="Y17" i="2"/>
  <c r="V17" i="2"/>
  <c r="U17" i="2"/>
  <c r="U13" i="2" s="1"/>
  <c r="U12" i="2" s="1"/>
  <c r="S17" i="2"/>
  <c r="Q17" i="2"/>
  <c r="O17" i="2"/>
  <c r="O13" i="2" s="1"/>
  <c r="O12" i="2" s="1"/>
  <c r="M17" i="2"/>
  <c r="J17" i="2"/>
  <c r="I17" i="2"/>
  <c r="G17" i="2"/>
  <c r="G13" i="2" s="1"/>
  <c r="G12" i="2" s="1"/>
  <c r="E17" i="2"/>
  <c r="C17" i="2"/>
  <c r="AC16" i="2"/>
  <c r="AB16" i="2"/>
  <c r="W16" i="2"/>
  <c r="V16" i="2"/>
  <c r="K16" i="2"/>
  <c r="J16" i="2"/>
  <c r="AF16" i="2" s="1"/>
  <c r="AC15" i="2"/>
  <c r="AB15" i="2"/>
  <c r="W15" i="2"/>
  <c r="V15" i="2"/>
  <c r="K15" i="2"/>
  <c r="AG15" i="2" s="1"/>
  <c r="J15" i="2"/>
  <c r="AC14" i="2"/>
  <c r="AB14" i="2"/>
  <c r="W14" i="2"/>
  <c r="V14" i="2"/>
  <c r="K14" i="2"/>
  <c r="J14" i="2"/>
  <c r="AF14" i="2" s="1"/>
  <c r="AD13" i="2"/>
  <c r="Z13" i="2"/>
  <c r="Z12" i="2" s="1"/>
  <c r="Y13" i="2"/>
  <c r="X13" i="2"/>
  <c r="AB13" i="2" s="1"/>
  <c r="T13" i="2"/>
  <c r="S13" i="2"/>
  <c r="S12" i="2" s="1"/>
  <c r="R13" i="2"/>
  <c r="R12" i="2" s="1"/>
  <c r="Q13" i="2"/>
  <c r="P13" i="2"/>
  <c r="N13" i="2"/>
  <c r="L13" i="2"/>
  <c r="I13" i="2"/>
  <c r="H13" i="2"/>
  <c r="H12" i="2" s="1"/>
  <c r="F13" i="2"/>
  <c r="F12" i="2" s="1"/>
  <c r="E13" i="2"/>
  <c r="D13" i="2"/>
  <c r="B13" i="2"/>
  <c r="AE12" i="2"/>
  <c r="AD12" i="2"/>
  <c r="T12" i="2"/>
  <c r="Q12" i="2"/>
  <c r="P12" i="2"/>
  <c r="N12" i="2"/>
  <c r="L12" i="2"/>
  <c r="I12" i="2"/>
  <c r="E12" i="2"/>
  <c r="D12" i="2"/>
  <c r="AC11" i="2"/>
  <c r="AC79" i="2" s="1"/>
  <c r="AB11" i="2"/>
  <c r="W11" i="2"/>
  <c r="V11" i="2"/>
  <c r="K11" i="2"/>
  <c r="AG11" i="2" s="1"/>
  <c r="J11" i="2"/>
  <c r="AE10" i="2"/>
  <c r="AB10" i="2"/>
  <c r="AA10" i="2"/>
  <c r="AA78" i="2" s="1"/>
  <c r="Y10" i="2"/>
  <c r="V10" i="2"/>
  <c r="U10" i="2"/>
  <c r="S10" i="2"/>
  <c r="Q10" i="2"/>
  <c r="O10" i="2"/>
  <c r="M10" i="2"/>
  <c r="J10" i="2"/>
  <c r="J78" i="2" s="1"/>
  <c r="I10" i="2"/>
  <c r="G10" i="2"/>
  <c r="E10" i="2"/>
  <c r="C10" i="2"/>
  <c r="K10" i="2" s="1"/>
  <c r="AC9" i="2"/>
  <c r="AB9" i="2"/>
  <c r="W9" i="2"/>
  <c r="V9" i="2"/>
  <c r="V77" i="2" s="1"/>
  <c r="K9" i="2"/>
  <c r="AG9" i="2" s="1"/>
  <c r="J9" i="2"/>
  <c r="AC8" i="2"/>
  <c r="AB8" i="2"/>
  <c r="AB76" i="2" s="1"/>
  <c r="W8" i="2"/>
  <c r="V8" i="2"/>
  <c r="K8" i="2"/>
  <c r="J8" i="2"/>
  <c r="J76" i="2" s="1"/>
  <c r="AC7" i="2"/>
  <c r="AB7" i="2"/>
  <c r="W7" i="2"/>
  <c r="V7" i="2"/>
  <c r="V75" i="2" s="1"/>
  <c r="K7" i="2"/>
  <c r="AG7" i="2" s="1"/>
  <c r="J7" i="2"/>
  <c r="AE6" i="2"/>
  <c r="AD6" i="2"/>
  <c r="AD74" i="2" s="1"/>
  <c r="AD73" i="2" s="1"/>
  <c r="Z6" i="2"/>
  <c r="X6" i="2"/>
  <c r="X74" i="2" s="1"/>
  <c r="X73" i="2" s="1"/>
  <c r="U6" i="2"/>
  <c r="U5" i="2" s="1"/>
  <c r="T6" i="2"/>
  <c r="T74" i="2" s="1"/>
  <c r="T73" i="2" s="1"/>
  <c r="R6" i="2"/>
  <c r="Q6" i="2"/>
  <c r="P6" i="2"/>
  <c r="P74" i="2" s="1"/>
  <c r="P73" i="2" s="1"/>
  <c r="O6" i="2"/>
  <c r="N6" i="2"/>
  <c r="M6" i="2"/>
  <c r="L6" i="2"/>
  <c r="L5" i="2" s="1"/>
  <c r="H6" i="2"/>
  <c r="H74" i="2" s="1"/>
  <c r="H73" i="2" s="1"/>
  <c r="G6" i="2"/>
  <c r="F6" i="2"/>
  <c r="E6" i="2"/>
  <c r="D6" i="2"/>
  <c r="C6" i="2"/>
  <c r="B6" i="2"/>
  <c r="AE5" i="2"/>
  <c r="Z5" i="2"/>
  <c r="T5" i="2"/>
  <c r="O5" i="2"/>
  <c r="H5" i="2"/>
  <c r="E5" i="2"/>
  <c r="D5" i="2"/>
  <c r="AE83" i="3"/>
  <c r="AD83" i="3"/>
  <c r="AA83" i="3"/>
  <c r="Z83" i="3"/>
  <c r="Y83" i="3"/>
  <c r="X83" i="3"/>
  <c r="AB83" i="3" s="1"/>
  <c r="U83" i="3"/>
  <c r="T83" i="3"/>
  <c r="S83" i="3"/>
  <c r="R83" i="3"/>
  <c r="Q83" i="3"/>
  <c r="P83" i="3"/>
  <c r="O83" i="3"/>
  <c r="N83" i="3"/>
  <c r="M83" i="3"/>
  <c r="W83" i="3" s="1"/>
  <c r="L83" i="3"/>
  <c r="I83" i="3"/>
  <c r="H83" i="3"/>
  <c r="G83" i="3"/>
  <c r="F83" i="3"/>
  <c r="E83" i="3"/>
  <c r="D83" i="3"/>
  <c r="C83" i="3"/>
  <c r="K83" i="3" s="1"/>
  <c r="B83" i="3"/>
  <c r="AE82" i="3"/>
  <c r="AD82" i="3"/>
  <c r="AA82" i="3"/>
  <c r="Z82" i="3"/>
  <c r="Y82" i="3"/>
  <c r="X82" i="3"/>
  <c r="AB82" i="3" s="1"/>
  <c r="U82" i="3"/>
  <c r="T82" i="3"/>
  <c r="S82" i="3"/>
  <c r="R82" i="3"/>
  <c r="Q82" i="3"/>
  <c r="P82" i="3"/>
  <c r="O82" i="3"/>
  <c r="N82" i="3"/>
  <c r="M82" i="3"/>
  <c r="W82" i="3" s="1"/>
  <c r="L82" i="3"/>
  <c r="I82" i="3"/>
  <c r="H82" i="3"/>
  <c r="G82" i="3"/>
  <c r="F82" i="3"/>
  <c r="E82" i="3"/>
  <c r="D82" i="3"/>
  <c r="C82" i="3"/>
  <c r="K82" i="3" s="1"/>
  <c r="B82" i="3"/>
  <c r="AC81" i="3"/>
  <c r="AB81" i="3"/>
  <c r="Q81" i="3"/>
  <c r="P81" i="3"/>
  <c r="O81" i="3"/>
  <c r="N81" i="3"/>
  <c r="M81" i="3"/>
  <c r="W81" i="3" s="1"/>
  <c r="L81" i="3"/>
  <c r="I81" i="3"/>
  <c r="H81" i="3"/>
  <c r="G81" i="3"/>
  <c r="F81" i="3"/>
  <c r="E81" i="3"/>
  <c r="D81" i="3"/>
  <c r="C81" i="3"/>
  <c r="K81" i="3" s="1"/>
  <c r="AG81" i="3" s="1"/>
  <c r="B81" i="3"/>
  <c r="AE80" i="3"/>
  <c r="AD80" i="3"/>
  <c r="AA80" i="3"/>
  <c r="Z80" i="3"/>
  <c r="Y80" i="3"/>
  <c r="X80" i="3"/>
  <c r="AB80" i="3" s="1"/>
  <c r="U80" i="3"/>
  <c r="T80" i="3"/>
  <c r="S80" i="3"/>
  <c r="R80" i="3"/>
  <c r="Q80" i="3"/>
  <c r="P80" i="3"/>
  <c r="O80" i="3"/>
  <c r="N80" i="3"/>
  <c r="M80" i="3"/>
  <c r="W80" i="3" s="1"/>
  <c r="L80" i="3"/>
  <c r="AE79" i="3"/>
  <c r="AD79" i="3"/>
  <c r="AA79" i="3"/>
  <c r="Z79" i="3"/>
  <c r="Y79" i="3"/>
  <c r="X79" i="3"/>
  <c r="AB79" i="3" s="1"/>
  <c r="U79" i="3"/>
  <c r="T79" i="3"/>
  <c r="S79" i="3"/>
  <c r="R79" i="3"/>
  <c r="Q79" i="3"/>
  <c r="P79" i="3"/>
  <c r="O79" i="3"/>
  <c r="N79" i="3"/>
  <c r="M79" i="3"/>
  <c r="W79" i="3" s="1"/>
  <c r="L79" i="3"/>
  <c r="I79" i="3"/>
  <c r="H79" i="3"/>
  <c r="G79" i="3"/>
  <c r="F79" i="3"/>
  <c r="E79" i="3"/>
  <c r="D79" i="3"/>
  <c r="C79" i="3"/>
  <c r="K79" i="3" s="1"/>
  <c r="B79" i="3"/>
  <c r="AE78" i="3"/>
  <c r="AD78" i="3"/>
  <c r="AA78" i="3"/>
  <c r="Z78" i="3"/>
  <c r="Y78" i="3"/>
  <c r="X78" i="3"/>
  <c r="AB78" i="3" s="1"/>
  <c r="U78" i="3"/>
  <c r="T78" i="3"/>
  <c r="S78" i="3"/>
  <c r="R78" i="3"/>
  <c r="Q78" i="3"/>
  <c r="P78" i="3"/>
  <c r="O78" i="3"/>
  <c r="N78" i="3"/>
  <c r="M78" i="3"/>
  <c r="W78" i="3" s="1"/>
  <c r="L78" i="3"/>
  <c r="I78" i="3"/>
  <c r="H78" i="3"/>
  <c r="G78" i="3"/>
  <c r="F78" i="3"/>
  <c r="E78" i="3"/>
  <c r="D78" i="3"/>
  <c r="C78" i="3"/>
  <c r="K78" i="3" s="1"/>
  <c r="B78" i="3"/>
  <c r="AE77" i="3"/>
  <c r="AD77" i="3"/>
  <c r="AD76" i="3" s="1"/>
  <c r="AE76" i="3"/>
  <c r="AC75" i="3"/>
  <c r="AB75" i="3"/>
  <c r="W75" i="3"/>
  <c r="V75" i="3"/>
  <c r="K75" i="3"/>
  <c r="J75" i="3"/>
  <c r="AF75" i="3" s="1"/>
  <c r="AC74" i="3"/>
  <c r="AB74" i="3"/>
  <c r="W74" i="3"/>
  <c r="V74" i="3"/>
  <c r="K74" i="3"/>
  <c r="AG74" i="3" s="1"/>
  <c r="J74" i="3"/>
  <c r="AC73" i="3"/>
  <c r="AB73" i="3"/>
  <c r="W73" i="3"/>
  <c r="V73" i="3"/>
  <c r="K73" i="3"/>
  <c r="J73" i="3"/>
  <c r="AF73" i="3" s="1"/>
  <c r="AC72" i="3"/>
  <c r="AB72" i="3"/>
  <c r="W72" i="3"/>
  <c r="V72" i="3"/>
  <c r="K72" i="3"/>
  <c r="AG72" i="3" s="1"/>
  <c r="J72" i="3"/>
  <c r="AC71" i="3"/>
  <c r="AB71" i="3"/>
  <c r="W71" i="3"/>
  <c r="V71" i="3"/>
  <c r="K71" i="3"/>
  <c r="J71" i="3"/>
  <c r="AF71" i="3" s="1"/>
  <c r="AC70" i="3"/>
  <c r="AC68" i="3" s="1"/>
  <c r="AB70" i="3"/>
  <c r="W70" i="3"/>
  <c r="V70" i="3"/>
  <c r="V68" i="3" s="1"/>
  <c r="K70" i="3"/>
  <c r="AG70" i="3" s="1"/>
  <c r="J70" i="3"/>
  <c r="AC69" i="3"/>
  <c r="AB69" i="3"/>
  <c r="AB68" i="3" s="1"/>
  <c r="W69" i="3"/>
  <c r="V69" i="3"/>
  <c r="J69" i="3"/>
  <c r="G69" i="3"/>
  <c r="AE68" i="3"/>
  <c r="AD68" i="3"/>
  <c r="AA68" i="3"/>
  <c r="Z68" i="3"/>
  <c r="Y68" i="3"/>
  <c r="X68" i="3"/>
  <c r="W68" i="3"/>
  <c r="U68" i="3"/>
  <c r="T68" i="3"/>
  <c r="S68" i="3"/>
  <c r="R68" i="3"/>
  <c r="Q68" i="3"/>
  <c r="P68" i="3"/>
  <c r="O68" i="3"/>
  <c r="N68" i="3"/>
  <c r="M68" i="3"/>
  <c r="L68" i="3"/>
  <c r="I68" i="3"/>
  <c r="H68" i="3"/>
  <c r="F68" i="3"/>
  <c r="E68" i="3"/>
  <c r="D68" i="3"/>
  <c r="C68" i="3"/>
  <c r="B68" i="3"/>
  <c r="AC67" i="3"/>
  <c r="AB67" i="3"/>
  <c r="W67" i="3"/>
  <c r="V67" i="3"/>
  <c r="K67" i="3"/>
  <c r="AG67" i="3" s="1"/>
  <c r="J67" i="3"/>
  <c r="AC66" i="3"/>
  <c r="AB66" i="3"/>
  <c r="W66" i="3"/>
  <c r="V66" i="3"/>
  <c r="K66" i="3"/>
  <c r="J66" i="3"/>
  <c r="AF66" i="3" s="1"/>
  <c r="AC65" i="3"/>
  <c r="AB65" i="3"/>
  <c r="W65" i="3"/>
  <c r="V65" i="3"/>
  <c r="K65" i="3"/>
  <c r="AG65" i="3" s="1"/>
  <c r="J65" i="3"/>
  <c r="AC64" i="3"/>
  <c r="AB64" i="3"/>
  <c r="W64" i="3"/>
  <c r="V64" i="3"/>
  <c r="K64" i="3"/>
  <c r="J64" i="3"/>
  <c r="AF64" i="3" s="1"/>
  <c r="AC63" i="3"/>
  <c r="AC61" i="3" s="1"/>
  <c r="AB63" i="3"/>
  <c r="W63" i="3"/>
  <c r="V63" i="3"/>
  <c r="V61" i="3" s="1"/>
  <c r="K63" i="3"/>
  <c r="AG63" i="3" s="1"/>
  <c r="J63" i="3"/>
  <c r="AC62" i="3"/>
  <c r="AB62" i="3"/>
  <c r="W62" i="3"/>
  <c r="V62" i="3"/>
  <c r="K62" i="3"/>
  <c r="J62" i="3"/>
  <c r="AE61" i="3"/>
  <c r="AD61" i="3"/>
  <c r="AB61" i="3"/>
  <c r="AA61" i="3"/>
  <c r="Z61" i="3"/>
  <c r="Y61" i="3"/>
  <c r="X61" i="3"/>
  <c r="W61" i="3"/>
  <c r="U61" i="3"/>
  <c r="T61" i="3"/>
  <c r="S61" i="3"/>
  <c r="R61" i="3"/>
  <c r="Q61" i="3"/>
  <c r="P61" i="3"/>
  <c r="O61" i="3"/>
  <c r="N61" i="3"/>
  <c r="M61" i="3"/>
  <c r="L61" i="3"/>
  <c r="K61" i="3"/>
  <c r="I61" i="3"/>
  <c r="H61" i="3"/>
  <c r="G61" i="3"/>
  <c r="F61" i="3"/>
  <c r="E61" i="3"/>
  <c r="D61" i="3"/>
  <c r="C61" i="3"/>
  <c r="B61" i="3"/>
  <c r="AC60" i="3"/>
  <c r="AB60" i="3"/>
  <c r="W60" i="3"/>
  <c r="V60" i="3"/>
  <c r="K60" i="3"/>
  <c r="AG60" i="3" s="1"/>
  <c r="J60" i="3"/>
  <c r="AF60" i="3" s="1"/>
  <c r="AC59" i="3"/>
  <c r="AB59" i="3"/>
  <c r="W59" i="3"/>
  <c r="V59" i="3"/>
  <c r="K59" i="3"/>
  <c r="J59" i="3"/>
  <c r="AC58" i="3"/>
  <c r="AB58" i="3"/>
  <c r="W58" i="3"/>
  <c r="V58" i="3"/>
  <c r="K58" i="3"/>
  <c r="AG58" i="3" s="1"/>
  <c r="J58" i="3"/>
  <c r="AF58" i="3" s="1"/>
  <c r="AC57" i="3"/>
  <c r="AB57" i="3"/>
  <c r="W57" i="3"/>
  <c r="V57" i="3"/>
  <c r="K57" i="3"/>
  <c r="J57" i="3"/>
  <c r="AC56" i="3"/>
  <c r="AC54" i="3" s="1"/>
  <c r="AB56" i="3"/>
  <c r="AB54" i="3" s="1"/>
  <c r="W56" i="3"/>
  <c r="V56" i="3"/>
  <c r="K56" i="3"/>
  <c r="AG56" i="3" s="1"/>
  <c r="J56" i="3"/>
  <c r="AF56" i="3" s="1"/>
  <c r="AC55" i="3"/>
  <c r="AB55" i="3"/>
  <c r="W55" i="3"/>
  <c r="V55" i="3"/>
  <c r="K55" i="3"/>
  <c r="J55" i="3"/>
  <c r="AE54" i="3"/>
  <c r="AD54" i="3"/>
  <c r="AA54" i="3"/>
  <c r="Z54" i="3"/>
  <c r="Y54" i="3"/>
  <c r="X54" i="3"/>
  <c r="W54" i="3"/>
  <c r="V54" i="3"/>
  <c r="U54" i="3"/>
  <c r="T54" i="3"/>
  <c r="S54" i="3"/>
  <c r="R54" i="3"/>
  <c r="Q54" i="3"/>
  <c r="P54" i="3"/>
  <c r="O54" i="3"/>
  <c r="N54" i="3"/>
  <c r="M54" i="3"/>
  <c r="L54" i="3"/>
  <c r="K54" i="3"/>
  <c r="J54" i="3"/>
  <c r="I54" i="3"/>
  <c r="H54" i="3"/>
  <c r="G54" i="3"/>
  <c r="F54" i="3"/>
  <c r="E54" i="3"/>
  <c r="D54" i="3"/>
  <c r="C54" i="3"/>
  <c r="B54" i="3"/>
  <c r="AC53" i="3"/>
  <c r="AB53" i="3"/>
  <c r="W53" i="3"/>
  <c r="V53" i="3"/>
  <c r="K53" i="3"/>
  <c r="J53" i="3"/>
  <c r="AC52" i="3"/>
  <c r="AB52" i="3"/>
  <c r="W52" i="3"/>
  <c r="V52" i="3"/>
  <c r="K52" i="3"/>
  <c r="AG52" i="3" s="1"/>
  <c r="J52" i="3"/>
  <c r="AF52" i="3" s="1"/>
  <c r="AC51" i="3"/>
  <c r="AB51" i="3"/>
  <c r="W51" i="3"/>
  <c r="V51" i="3"/>
  <c r="K51" i="3"/>
  <c r="J51" i="3"/>
  <c r="AC50" i="3"/>
  <c r="AB50" i="3"/>
  <c r="W50" i="3"/>
  <c r="V50" i="3"/>
  <c r="K50" i="3"/>
  <c r="AG50" i="3" s="1"/>
  <c r="J50" i="3"/>
  <c r="AF50" i="3" s="1"/>
  <c r="AC49" i="3"/>
  <c r="AB49" i="3"/>
  <c r="W49" i="3"/>
  <c r="V49" i="3"/>
  <c r="K49" i="3"/>
  <c r="J49" i="3"/>
  <c r="AA48" i="3"/>
  <c r="Z48" i="3"/>
  <c r="Y48" i="3"/>
  <c r="Y47" i="3" s="1"/>
  <c r="X48" i="3"/>
  <c r="U48" i="3"/>
  <c r="T48" i="3"/>
  <c r="S48" i="3"/>
  <c r="R48" i="3"/>
  <c r="Q48" i="3"/>
  <c r="P48" i="3"/>
  <c r="O48" i="3"/>
  <c r="N48" i="3"/>
  <c r="M48" i="3"/>
  <c r="L48" i="3"/>
  <c r="K48" i="3"/>
  <c r="J48" i="3"/>
  <c r="AE47" i="3"/>
  <c r="AD47" i="3"/>
  <c r="X47" i="3"/>
  <c r="S47" i="3"/>
  <c r="R47" i="3"/>
  <c r="O47" i="3"/>
  <c r="N47" i="3"/>
  <c r="K47" i="3"/>
  <c r="J47" i="3"/>
  <c r="I47" i="3"/>
  <c r="H47" i="3"/>
  <c r="G47" i="3"/>
  <c r="F47" i="3"/>
  <c r="E47" i="3"/>
  <c r="D47" i="3"/>
  <c r="C47" i="3"/>
  <c r="B47" i="3"/>
  <c r="AC46" i="3"/>
  <c r="AB46" i="3"/>
  <c r="W46" i="3"/>
  <c r="V46" i="3"/>
  <c r="K46" i="3"/>
  <c r="J46" i="3"/>
  <c r="AC45" i="3"/>
  <c r="AB45" i="3"/>
  <c r="W45" i="3"/>
  <c r="V45" i="3"/>
  <c r="K45" i="3"/>
  <c r="AG45" i="3" s="1"/>
  <c r="J45" i="3"/>
  <c r="AF45" i="3" s="1"/>
  <c r="AC44" i="3"/>
  <c r="AB44" i="3"/>
  <c r="W44" i="3"/>
  <c r="V44" i="3"/>
  <c r="K44" i="3"/>
  <c r="J44" i="3"/>
  <c r="AC43" i="3"/>
  <c r="AB43" i="3"/>
  <c r="W43" i="3"/>
  <c r="V43" i="3"/>
  <c r="K43" i="3"/>
  <c r="AG43" i="3" s="1"/>
  <c r="J43" i="3"/>
  <c r="AF43" i="3" s="1"/>
  <c r="AC42" i="3"/>
  <c r="AB42" i="3"/>
  <c r="W42" i="3"/>
  <c r="V42" i="3"/>
  <c r="K42" i="3"/>
  <c r="J42" i="3"/>
  <c r="AA41" i="3"/>
  <c r="AA40" i="3" s="1"/>
  <c r="Z41" i="3"/>
  <c r="Z40" i="3" s="1"/>
  <c r="Y41" i="3"/>
  <c r="Y40" i="3" s="1"/>
  <c r="X41" i="3"/>
  <c r="U41" i="3"/>
  <c r="U40" i="3" s="1"/>
  <c r="T41" i="3"/>
  <c r="T40" i="3" s="1"/>
  <c r="S41" i="3"/>
  <c r="R41" i="3"/>
  <c r="Q41" i="3"/>
  <c r="Q40" i="3" s="1"/>
  <c r="P41" i="3"/>
  <c r="P40" i="3" s="1"/>
  <c r="O41" i="3"/>
  <c r="N41" i="3"/>
  <c r="M41" i="3"/>
  <c r="L41" i="3"/>
  <c r="J41" i="3"/>
  <c r="E41" i="3"/>
  <c r="K41" i="3" s="1"/>
  <c r="AE40" i="3"/>
  <c r="AD40" i="3"/>
  <c r="X40" i="3"/>
  <c r="S40" i="3"/>
  <c r="R40" i="3"/>
  <c r="O40" i="3"/>
  <c r="N40" i="3"/>
  <c r="J40" i="3"/>
  <c r="I40" i="3"/>
  <c r="H40" i="3"/>
  <c r="G40" i="3"/>
  <c r="F40" i="3"/>
  <c r="E40" i="3"/>
  <c r="D40" i="3"/>
  <c r="C40" i="3"/>
  <c r="B40" i="3"/>
  <c r="AC39" i="3"/>
  <c r="AB39" i="3"/>
  <c r="W39" i="3"/>
  <c r="V39" i="3"/>
  <c r="K39" i="3"/>
  <c r="AG39" i="3" s="1"/>
  <c r="J39" i="3"/>
  <c r="AC38" i="3"/>
  <c r="AB38" i="3"/>
  <c r="W38" i="3"/>
  <c r="V38" i="3"/>
  <c r="K38" i="3"/>
  <c r="J38" i="3"/>
  <c r="AF38" i="3" s="1"/>
  <c r="AC37" i="3"/>
  <c r="AB37" i="3"/>
  <c r="W37" i="3"/>
  <c r="V37" i="3"/>
  <c r="K37" i="3"/>
  <c r="AG37" i="3" s="1"/>
  <c r="J37" i="3"/>
  <c r="AC36" i="3"/>
  <c r="AB36" i="3"/>
  <c r="W36" i="3"/>
  <c r="V36" i="3"/>
  <c r="K36" i="3"/>
  <c r="J36" i="3"/>
  <c r="AF36" i="3" s="1"/>
  <c r="AC35" i="3"/>
  <c r="AB35" i="3"/>
  <c r="W35" i="3"/>
  <c r="V35" i="3"/>
  <c r="K35" i="3"/>
  <c r="AG35" i="3" s="1"/>
  <c r="J35" i="3"/>
  <c r="AA34" i="3"/>
  <c r="Z34" i="3"/>
  <c r="Z33" i="3" s="1"/>
  <c r="Y34" i="3"/>
  <c r="X34" i="3"/>
  <c r="X33" i="3" s="1"/>
  <c r="U34" i="3"/>
  <c r="T34" i="3"/>
  <c r="S34" i="3"/>
  <c r="S33" i="3" s="1"/>
  <c r="R34" i="3"/>
  <c r="Q34" i="3"/>
  <c r="P34" i="3"/>
  <c r="O34" i="3"/>
  <c r="O33" i="3" s="1"/>
  <c r="N34" i="3"/>
  <c r="M34" i="3"/>
  <c r="L34" i="3"/>
  <c r="J34" i="3"/>
  <c r="E34" i="3"/>
  <c r="K34" i="3" s="1"/>
  <c r="AE33" i="3"/>
  <c r="AD33" i="3"/>
  <c r="AA33" i="3"/>
  <c r="U33" i="3"/>
  <c r="T33" i="3"/>
  <c r="R33" i="3"/>
  <c r="Q33" i="3"/>
  <c r="P33" i="3"/>
  <c r="N33" i="3"/>
  <c r="M33" i="3"/>
  <c r="I33" i="3"/>
  <c r="H33" i="3"/>
  <c r="G33" i="3"/>
  <c r="F33" i="3"/>
  <c r="E33" i="3"/>
  <c r="D33" i="3"/>
  <c r="C33" i="3"/>
  <c r="B33" i="3"/>
  <c r="AC32" i="3"/>
  <c r="AB32" i="3"/>
  <c r="W32" i="3"/>
  <c r="V32" i="3"/>
  <c r="K32" i="3"/>
  <c r="AG32" i="3" s="1"/>
  <c r="J32" i="3"/>
  <c r="AF32" i="3" s="1"/>
  <c r="AC31" i="3"/>
  <c r="AB31" i="3"/>
  <c r="W31" i="3"/>
  <c r="V31" i="3"/>
  <c r="K31" i="3"/>
  <c r="J31" i="3"/>
  <c r="AC30" i="3"/>
  <c r="AB30" i="3"/>
  <c r="W30" i="3"/>
  <c r="V30" i="3"/>
  <c r="K30" i="3"/>
  <c r="AG30" i="3" s="1"/>
  <c r="J30" i="3"/>
  <c r="AF30" i="3" s="1"/>
  <c r="AC29" i="3"/>
  <c r="AB29" i="3"/>
  <c r="W29" i="3"/>
  <c r="V29" i="3"/>
  <c r="K29" i="3"/>
  <c r="J29" i="3"/>
  <c r="AC28" i="3"/>
  <c r="AB28" i="3"/>
  <c r="W28" i="3"/>
  <c r="V28" i="3"/>
  <c r="K28" i="3"/>
  <c r="AG28" i="3" s="1"/>
  <c r="J28" i="3"/>
  <c r="AF28" i="3" s="1"/>
  <c r="AA27" i="3"/>
  <c r="Z27" i="3"/>
  <c r="Y27" i="3"/>
  <c r="X27" i="3"/>
  <c r="U27" i="3"/>
  <c r="T27" i="3"/>
  <c r="S27" i="3"/>
  <c r="S26" i="3" s="1"/>
  <c r="R27" i="3"/>
  <c r="R26" i="3" s="1"/>
  <c r="Q27" i="3"/>
  <c r="Q26" i="3" s="1"/>
  <c r="P27" i="3"/>
  <c r="O27" i="3"/>
  <c r="O26" i="3" s="1"/>
  <c r="N27" i="3"/>
  <c r="M27" i="3"/>
  <c r="L27" i="3"/>
  <c r="J27" i="3"/>
  <c r="G27" i="3"/>
  <c r="G26" i="3" s="1"/>
  <c r="E27" i="3"/>
  <c r="AE26" i="3"/>
  <c r="AD26" i="3"/>
  <c r="AA26" i="3"/>
  <c r="Z26" i="3"/>
  <c r="U26" i="3"/>
  <c r="T26" i="3"/>
  <c r="P26" i="3"/>
  <c r="N26" i="3"/>
  <c r="M26" i="3"/>
  <c r="L26" i="3"/>
  <c r="I26" i="3"/>
  <c r="H26" i="3"/>
  <c r="F26" i="3"/>
  <c r="E26" i="3"/>
  <c r="D26" i="3"/>
  <c r="C26" i="3"/>
  <c r="B26" i="3"/>
  <c r="AC25" i="3"/>
  <c r="AB25" i="3"/>
  <c r="W25" i="3"/>
  <c r="V25" i="3"/>
  <c r="K25" i="3"/>
  <c r="AG25" i="3" s="1"/>
  <c r="J25" i="3"/>
  <c r="AF25" i="3" s="1"/>
  <c r="AC24" i="3"/>
  <c r="AB24" i="3"/>
  <c r="W24" i="3"/>
  <c r="V24" i="3"/>
  <c r="K24" i="3"/>
  <c r="J24" i="3"/>
  <c r="AC23" i="3"/>
  <c r="AB23" i="3"/>
  <c r="W23" i="3"/>
  <c r="V23" i="3"/>
  <c r="K23" i="3"/>
  <c r="AG23" i="3" s="1"/>
  <c r="J23" i="3"/>
  <c r="AF23" i="3" s="1"/>
  <c r="AC22" i="3"/>
  <c r="AB22" i="3"/>
  <c r="W22" i="3"/>
  <c r="V22" i="3"/>
  <c r="K22" i="3"/>
  <c r="J22" i="3"/>
  <c r="AC21" i="3"/>
  <c r="AB21" i="3"/>
  <c r="W21" i="3"/>
  <c r="V21" i="3"/>
  <c r="K21" i="3"/>
  <c r="AG21" i="3" s="1"/>
  <c r="J21" i="3"/>
  <c r="AF21" i="3" s="1"/>
  <c r="AA20" i="3"/>
  <c r="Z20" i="3"/>
  <c r="Y20" i="3"/>
  <c r="AC20" i="3" s="1"/>
  <c r="AC19" i="3" s="1"/>
  <c r="X20" i="3"/>
  <c r="AB20" i="3" s="1"/>
  <c r="AB19" i="3" s="1"/>
  <c r="U20" i="3"/>
  <c r="T20" i="3"/>
  <c r="S20" i="3"/>
  <c r="R20" i="3"/>
  <c r="Q20" i="3"/>
  <c r="P20" i="3"/>
  <c r="O20" i="3"/>
  <c r="N20" i="3"/>
  <c r="M20" i="3"/>
  <c r="L20" i="3"/>
  <c r="I20" i="3"/>
  <c r="H20" i="3"/>
  <c r="H77" i="3" s="1"/>
  <c r="H76" i="3" s="1"/>
  <c r="G20" i="3"/>
  <c r="F20" i="3"/>
  <c r="E20" i="3"/>
  <c r="D20" i="3"/>
  <c r="D77" i="3" s="1"/>
  <c r="D76" i="3" s="1"/>
  <c r="C20" i="3"/>
  <c r="B20" i="3"/>
  <c r="AE19" i="3"/>
  <c r="AD19" i="3"/>
  <c r="AA19" i="3"/>
  <c r="Z19" i="3"/>
  <c r="Y19" i="3"/>
  <c r="X19" i="3"/>
  <c r="U19" i="3"/>
  <c r="T19" i="3"/>
  <c r="S19" i="3"/>
  <c r="R19" i="3"/>
  <c r="Q19" i="3"/>
  <c r="P19" i="3"/>
  <c r="O19" i="3"/>
  <c r="N19" i="3"/>
  <c r="M19" i="3"/>
  <c r="L19" i="3"/>
  <c r="I19" i="3"/>
  <c r="H19" i="3"/>
  <c r="G19" i="3"/>
  <c r="F19" i="3"/>
  <c r="E19" i="3"/>
  <c r="D19" i="3"/>
  <c r="C19" i="3"/>
  <c r="B19" i="3"/>
  <c r="AC18" i="3"/>
  <c r="AB18" i="3"/>
  <c r="W18" i="3"/>
  <c r="V18" i="3"/>
  <c r="K18" i="3"/>
  <c r="AG18" i="3" s="1"/>
  <c r="J18" i="3"/>
  <c r="AF18" i="3" s="1"/>
  <c r="AC17" i="3"/>
  <c r="AB17" i="3"/>
  <c r="W17" i="3"/>
  <c r="V17" i="3"/>
  <c r="K17" i="3"/>
  <c r="J17" i="3"/>
  <c r="AC16" i="3"/>
  <c r="AB16" i="3"/>
  <c r="W16" i="3"/>
  <c r="V16" i="3"/>
  <c r="K16" i="3"/>
  <c r="AG16" i="3" s="1"/>
  <c r="J16" i="3"/>
  <c r="AF16" i="3" s="1"/>
  <c r="AC15" i="3"/>
  <c r="AB15" i="3"/>
  <c r="W15" i="3"/>
  <c r="V15" i="3"/>
  <c r="K15" i="3"/>
  <c r="J15" i="3"/>
  <c r="AC14" i="3"/>
  <c r="AB14" i="3"/>
  <c r="W14" i="3"/>
  <c r="V14" i="3"/>
  <c r="K14" i="3"/>
  <c r="AG14" i="3" s="1"/>
  <c r="J14" i="3"/>
  <c r="AF14" i="3" s="1"/>
  <c r="AA13" i="3"/>
  <c r="Z13" i="3"/>
  <c r="Y13" i="3"/>
  <c r="X13" i="3"/>
  <c r="U13" i="3"/>
  <c r="T13" i="3"/>
  <c r="S13" i="3"/>
  <c r="S12" i="3" s="1"/>
  <c r="R13" i="3"/>
  <c r="R12" i="3" s="1"/>
  <c r="Q13" i="3"/>
  <c r="Q12" i="3" s="1"/>
  <c r="P13" i="3"/>
  <c r="O13" i="3"/>
  <c r="O12" i="3" s="1"/>
  <c r="N13" i="3"/>
  <c r="M13" i="3"/>
  <c r="L13" i="3"/>
  <c r="I13" i="3"/>
  <c r="I12" i="3" s="1"/>
  <c r="G13" i="3"/>
  <c r="F13" i="3"/>
  <c r="E13" i="3"/>
  <c r="D13" i="3"/>
  <c r="C13" i="3"/>
  <c r="K13" i="3" s="1"/>
  <c r="B13" i="3"/>
  <c r="AE12" i="3"/>
  <c r="AD12" i="3"/>
  <c r="AA12" i="3"/>
  <c r="Z12" i="3"/>
  <c r="U12" i="3"/>
  <c r="T12" i="3"/>
  <c r="P12" i="3"/>
  <c r="N12" i="3"/>
  <c r="M12" i="3"/>
  <c r="L12" i="3"/>
  <c r="H12" i="3"/>
  <c r="G12" i="3"/>
  <c r="F12" i="3"/>
  <c r="E12" i="3"/>
  <c r="D12" i="3"/>
  <c r="C12" i="3"/>
  <c r="B12" i="3"/>
  <c r="AC11" i="3"/>
  <c r="AB11" i="3"/>
  <c r="W11" i="3"/>
  <c r="V11" i="3"/>
  <c r="K11" i="3"/>
  <c r="J11" i="3"/>
  <c r="AF11" i="3" s="1"/>
  <c r="AC10" i="3"/>
  <c r="AB10" i="3"/>
  <c r="W10" i="3"/>
  <c r="V10" i="3"/>
  <c r="K10" i="3"/>
  <c r="AG10" i="3" s="1"/>
  <c r="J10" i="3"/>
  <c r="AC9" i="3"/>
  <c r="AB9" i="3"/>
  <c r="W9" i="3"/>
  <c r="V9" i="3"/>
  <c r="K9" i="3"/>
  <c r="J9" i="3"/>
  <c r="AF9" i="3" s="1"/>
  <c r="AC8" i="3"/>
  <c r="AB8" i="3"/>
  <c r="W8" i="3"/>
  <c r="V8" i="3"/>
  <c r="K8" i="3"/>
  <c r="AG8" i="3" s="1"/>
  <c r="J8" i="3"/>
  <c r="AC7" i="3"/>
  <c r="AB7" i="3"/>
  <c r="W7" i="3"/>
  <c r="V7" i="3"/>
  <c r="K7" i="3"/>
  <c r="J7" i="3"/>
  <c r="AA6" i="3"/>
  <c r="AA5" i="3" s="1"/>
  <c r="Z6" i="3"/>
  <c r="Z5" i="3" s="1"/>
  <c r="Y6" i="3"/>
  <c r="X6" i="3"/>
  <c r="AB6" i="3" s="1"/>
  <c r="AB5" i="3" s="1"/>
  <c r="U6" i="3"/>
  <c r="U5" i="3" s="1"/>
  <c r="T6" i="3"/>
  <c r="T5" i="3" s="1"/>
  <c r="S6" i="3"/>
  <c r="R6" i="3"/>
  <c r="R5" i="3" s="1"/>
  <c r="Q6" i="3"/>
  <c r="Q5" i="3" s="1"/>
  <c r="P6" i="3"/>
  <c r="P5" i="3" s="1"/>
  <c r="O6" i="3"/>
  <c r="N6" i="3"/>
  <c r="M6" i="3"/>
  <c r="K6" i="3"/>
  <c r="J6" i="3"/>
  <c r="AE5" i="3"/>
  <c r="AD5" i="3"/>
  <c r="Y5" i="3"/>
  <c r="S5" i="3"/>
  <c r="O5" i="3"/>
  <c r="L5" i="3"/>
  <c r="K5" i="3"/>
  <c r="I5" i="3"/>
  <c r="H5" i="3"/>
  <c r="G5" i="3"/>
  <c r="F5" i="3"/>
  <c r="E5" i="3"/>
  <c r="D5" i="3"/>
  <c r="C5" i="3"/>
  <c r="B5" i="3"/>
  <c r="AE81" i="1"/>
  <c r="AD81" i="1"/>
  <c r="AA81" i="1"/>
  <c r="Z81" i="1"/>
  <c r="Y81" i="1"/>
  <c r="X81" i="1"/>
  <c r="U81" i="1"/>
  <c r="T81" i="1"/>
  <c r="S81" i="1"/>
  <c r="R81" i="1"/>
  <c r="Q81" i="1"/>
  <c r="P81" i="1"/>
  <c r="O81" i="1"/>
  <c r="N81" i="1"/>
  <c r="M81" i="1"/>
  <c r="L81" i="1"/>
  <c r="I81" i="1"/>
  <c r="H81" i="1"/>
  <c r="G81" i="1"/>
  <c r="F81" i="1"/>
  <c r="E81" i="1"/>
  <c r="D81" i="1"/>
  <c r="C81" i="1"/>
  <c r="B81" i="1"/>
  <c r="AD80" i="1"/>
  <c r="Z80" i="1"/>
  <c r="X80" i="1"/>
  <c r="T80" i="1"/>
  <c r="S80" i="1"/>
  <c r="R80" i="1"/>
  <c r="P80" i="1"/>
  <c r="N80" i="1"/>
  <c r="M80" i="1"/>
  <c r="L80" i="1"/>
  <c r="H80" i="1"/>
  <c r="F80" i="1"/>
  <c r="D80" i="1"/>
  <c r="B80" i="1"/>
  <c r="AE79" i="1"/>
  <c r="AD79" i="1"/>
  <c r="AA79" i="1"/>
  <c r="Z79" i="1"/>
  <c r="Y79" i="1"/>
  <c r="X79" i="1"/>
  <c r="U79" i="1"/>
  <c r="T79" i="1"/>
  <c r="S79" i="1"/>
  <c r="R79" i="1"/>
  <c r="Q79" i="1"/>
  <c r="P79" i="1"/>
  <c r="O79" i="1"/>
  <c r="N79" i="1"/>
  <c r="M79" i="1"/>
  <c r="L79" i="1"/>
  <c r="I79" i="1"/>
  <c r="H79" i="1"/>
  <c r="G79" i="1"/>
  <c r="F79" i="1"/>
  <c r="E79" i="1"/>
  <c r="D79" i="1"/>
  <c r="C79" i="1"/>
  <c r="B79" i="1"/>
  <c r="AE78" i="1"/>
  <c r="AD78" i="1"/>
  <c r="AA78" i="1"/>
  <c r="Z78" i="1"/>
  <c r="Y78" i="1"/>
  <c r="X78" i="1"/>
  <c r="U78" i="1"/>
  <c r="T78" i="1"/>
  <c r="S78" i="1"/>
  <c r="R78" i="1"/>
  <c r="Q78" i="1"/>
  <c r="P78" i="1"/>
  <c r="O78" i="1"/>
  <c r="N78" i="1"/>
  <c r="M78" i="1"/>
  <c r="L78" i="1"/>
  <c r="I78" i="1"/>
  <c r="H78" i="1"/>
  <c r="G78" i="1"/>
  <c r="F78" i="1"/>
  <c r="E78" i="1"/>
  <c r="D78" i="1"/>
  <c r="C78" i="1"/>
  <c r="B78" i="1"/>
  <c r="AE77" i="1"/>
  <c r="AD77" i="1"/>
  <c r="AA77" i="1"/>
  <c r="Z77" i="1"/>
  <c r="Y77" i="1"/>
  <c r="X77" i="1"/>
  <c r="U77" i="1"/>
  <c r="T77" i="1"/>
  <c r="S77" i="1"/>
  <c r="R77" i="1"/>
  <c r="Q77" i="1"/>
  <c r="P77" i="1"/>
  <c r="O77" i="1"/>
  <c r="N77" i="1"/>
  <c r="M77" i="1"/>
  <c r="L77" i="1"/>
  <c r="I77" i="1"/>
  <c r="H77" i="1"/>
  <c r="G77" i="1"/>
  <c r="F77" i="1"/>
  <c r="E77" i="1"/>
  <c r="D77" i="1"/>
  <c r="C77" i="1"/>
  <c r="B77" i="1"/>
  <c r="B76" i="1"/>
  <c r="B75" i="1" s="1"/>
  <c r="AC74" i="1"/>
  <c r="AB74" i="1"/>
  <c r="W74" i="1"/>
  <c r="V74" i="1"/>
  <c r="K74" i="1"/>
  <c r="J74" i="1"/>
  <c r="AC73" i="1"/>
  <c r="AB73" i="1"/>
  <c r="W73" i="1"/>
  <c r="V73" i="1"/>
  <c r="K73" i="1"/>
  <c r="AG73" i="1" s="1"/>
  <c r="J73" i="1"/>
  <c r="AF73" i="1" s="1"/>
  <c r="AC72" i="1"/>
  <c r="AB72" i="1"/>
  <c r="W72" i="1"/>
  <c r="V72" i="1"/>
  <c r="K72" i="1"/>
  <c r="J72" i="1"/>
  <c r="AC71" i="1"/>
  <c r="AB71" i="1"/>
  <c r="W71" i="1"/>
  <c r="V71" i="1"/>
  <c r="K71" i="1"/>
  <c r="AG71" i="1" s="1"/>
  <c r="J71" i="1"/>
  <c r="AF71" i="1" s="1"/>
  <c r="AC70" i="1"/>
  <c r="AB70" i="1"/>
  <c r="W70" i="1"/>
  <c r="AG70" i="1" s="1"/>
  <c r="V70" i="1"/>
  <c r="AF70" i="1" s="1"/>
  <c r="AE69" i="1"/>
  <c r="AD69" i="1"/>
  <c r="AA69" i="1"/>
  <c r="AA68" i="1" s="1"/>
  <c r="Z69" i="1"/>
  <c r="Z68" i="1" s="1"/>
  <c r="Y69" i="1"/>
  <c r="X69" i="1"/>
  <c r="U69" i="1"/>
  <c r="U68" i="1" s="1"/>
  <c r="T69" i="1"/>
  <c r="T68" i="1" s="1"/>
  <c r="S69" i="1"/>
  <c r="R69" i="1"/>
  <c r="Q69" i="1"/>
  <c r="P69" i="1"/>
  <c r="P68" i="1" s="1"/>
  <c r="O69" i="1"/>
  <c r="N69" i="1"/>
  <c r="M69" i="1"/>
  <c r="W69" i="1" s="1"/>
  <c r="W68" i="1" s="1"/>
  <c r="L69" i="1"/>
  <c r="K69" i="1"/>
  <c r="J69" i="1"/>
  <c r="AE68" i="1"/>
  <c r="AD68" i="1"/>
  <c r="Y68" i="1"/>
  <c r="X68" i="1"/>
  <c r="S68" i="1"/>
  <c r="R68" i="1"/>
  <c r="Q68" i="1"/>
  <c r="O68" i="1"/>
  <c r="N68" i="1"/>
  <c r="M68" i="1"/>
  <c r="K68" i="1"/>
  <c r="J68" i="1"/>
  <c r="I68" i="1"/>
  <c r="H68" i="1"/>
  <c r="G68" i="1"/>
  <c r="F68" i="1"/>
  <c r="E68" i="1"/>
  <c r="D68" i="1"/>
  <c r="C68" i="1"/>
  <c r="B68" i="1"/>
  <c r="AC67" i="1"/>
  <c r="AB67" i="1"/>
  <c r="W67" i="1"/>
  <c r="V67" i="1"/>
  <c r="K67" i="1"/>
  <c r="J67" i="1"/>
  <c r="AC66" i="1"/>
  <c r="AB66" i="1"/>
  <c r="W66" i="1"/>
  <c r="V66" i="1"/>
  <c r="K66" i="1"/>
  <c r="AG66" i="1" s="1"/>
  <c r="J66" i="1"/>
  <c r="AF66" i="1" s="1"/>
  <c r="AC65" i="1"/>
  <c r="AB65" i="1"/>
  <c r="W65" i="1"/>
  <c r="V65" i="1"/>
  <c r="K65" i="1"/>
  <c r="J65" i="1"/>
  <c r="AC64" i="1"/>
  <c r="AB64" i="1"/>
  <c r="W64" i="1"/>
  <c r="V64" i="1"/>
  <c r="K64" i="1"/>
  <c r="AG64" i="1" s="1"/>
  <c r="J64" i="1"/>
  <c r="AF64" i="1" s="1"/>
  <c r="AC63" i="1"/>
  <c r="AB63" i="1"/>
  <c r="W63" i="1"/>
  <c r="W61" i="1" s="1"/>
  <c r="V63" i="1"/>
  <c r="K63" i="1"/>
  <c r="J63" i="1"/>
  <c r="AE62" i="1"/>
  <c r="AE61" i="1" s="1"/>
  <c r="AD62" i="1"/>
  <c r="AD61" i="1" s="1"/>
  <c r="AA62" i="1"/>
  <c r="Z62" i="1"/>
  <c r="Y62" i="1"/>
  <c r="X62" i="1"/>
  <c r="W62" i="1"/>
  <c r="V62" i="1"/>
  <c r="K62" i="1"/>
  <c r="J62" i="1"/>
  <c r="AA61" i="1"/>
  <c r="Z61" i="1"/>
  <c r="V61" i="1"/>
  <c r="U61" i="1"/>
  <c r="T61" i="1"/>
  <c r="S61" i="1"/>
  <c r="R61" i="1"/>
  <c r="Q61" i="1"/>
  <c r="P61" i="1"/>
  <c r="O61" i="1"/>
  <c r="N61" i="1"/>
  <c r="M61" i="1"/>
  <c r="L61" i="1"/>
  <c r="J61" i="1"/>
  <c r="I61" i="1"/>
  <c r="H61" i="1"/>
  <c r="H76" i="1" s="1"/>
  <c r="G61" i="1"/>
  <c r="F61" i="1"/>
  <c r="F76" i="1" s="1"/>
  <c r="F75" i="1" s="1"/>
  <c r="E61" i="1"/>
  <c r="D61" i="1"/>
  <c r="D76" i="1" s="1"/>
  <c r="C61" i="1"/>
  <c r="B61" i="1"/>
  <c r="AC60" i="1"/>
  <c r="AB60" i="1"/>
  <c r="W60" i="1"/>
  <c r="V60" i="1"/>
  <c r="K60" i="1"/>
  <c r="AG60" i="1" s="1"/>
  <c r="J60" i="1"/>
  <c r="AE59" i="1"/>
  <c r="AB59" i="1"/>
  <c r="AA59" i="1"/>
  <c r="AA55" i="1" s="1"/>
  <c r="AA54" i="1" s="1"/>
  <c r="Y59" i="1"/>
  <c r="W59" i="1"/>
  <c r="V59" i="1"/>
  <c r="K59" i="1"/>
  <c r="J59" i="1"/>
  <c r="AC58" i="1"/>
  <c r="AB58" i="1"/>
  <c r="W58" i="1"/>
  <c r="V58" i="1"/>
  <c r="K58" i="1"/>
  <c r="J58" i="1"/>
  <c r="AF58" i="1" s="1"/>
  <c r="AC57" i="1"/>
  <c r="AB57" i="1"/>
  <c r="W57" i="1"/>
  <c r="V57" i="1"/>
  <c r="K57" i="1"/>
  <c r="AG57" i="1" s="1"/>
  <c r="J57" i="1"/>
  <c r="AC56" i="1"/>
  <c r="AB56" i="1"/>
  <c r="W56" i="1"/>
  <c r="V56" i="1"/>
  <c r="K56" i="1"/>
  <c r="J56" i="1"/>
  <c r="AF56" i="1" s="1"/>
  <c r="AE55" i="1"/>
  <c r="AE54" i="1" s="1"/>
  <c r="AD55" i="1"/>
  <c r="Z55" i="1"/>
  <c r="Z54" i="1" s="1"/>
  <c r="Y55" i="1"/>
  <c r="X55" i="1"/>
  <c r="W55" i="1"/>
  <c r="V55" i="1"/>
  <c r="J55" i="1"/>
  <c r="J54" i="1" s="1"/>
  <c r="G55" i="1"/>
  <c r="K55" i="1" s="1"/>
  <c r="AD54" i="1"/>
  <c r="X54" i="1"/>
  <c r="W54" i="1"/>
  <c r="U54" i="1"/>
  <c r="T54" i="1"/>
  <c r="S54" i="1"/>
  <c r="R54" i="1"/>
  <c r="Q54" i="1"/>
  <c r="P54" i="1"/>
  <c r="O54" i="1"/>
  <c r="N54" i="1"/>
  <c r="M54" i="1"/>
  <c r="L54" i="1"/>
  <c r="I54" i="1"/>
  <c r="H54" i="1"/>
  <c r="G54" i="1"/>
  <c r="F54" i="1"/>
  <c r="E54" i="1"/>
  <c r="D54" i="1"/>
  <c r="C54" i="1"/>
  <c r="B54" i="1"/>
  <c r="AC53" i="1"/>
  <c r="AB53" i="1"/>
  <c r="AB47" i="1" s="1"/>
  <c r="W53" i="1"/>
  <c r="V53" i="1"/>
  <c r="K53" i="1"/>
  <c r="J53" i="1"/>
  <c r="AE52" i="1"/>
  <c r="AE48" i="1" s="1"/>
  <c r="AE47" i="1" s="1"/>
  <c r="AC52" i="1"/>
  <c r="AB52" i="1"/>
  <c r="W52" i="1"/>
  <c r="V52" i="1"/>
  <c r="K52" i="1"/>
  <c r="J52" i="1"/>
  <c r="AC51" i="1"/>
  <c r="AB51" i="1"/>
  <c r="W51" i="1"/>
  <c r="V51" i="1"/>
  <c r="K51" i="1"/>
  <c r="AG51" i="1" s="1"/>
  <c r="J51" i="1"/>
  <c r="AF51" i="1" s="1"/>
  <c r="AC50" i="1"/>
  <c r="AB50" i="1"/>
  <c r="W50" i="1"/>
  <c r="V50" i="1"/>
  <c r="K50" i="1"/>
  <c r="J50" i="1"/>
  <c r="AC49" i="1"/>
  <c r="AB49" i="1"/>
  <c r="W49" i="1"/>
  <c r="V49" i="1"/>
  <c r="K49" i="1"/>
  <c r="AG49" i="1" s="1"/>
  <c r="J49" i="1"/>
  <c r="AF49" i="1" s="1"/>
  <c r="AD48" i="1"/>
  <c r="AC48" i="1"/>
  <c r="AC47" i="1" s="1"/>
  <c r="AB48" i="1"/>
  <c r="U48" i="1"/>
  <c r="T48" i="1"/>
  <c r="S48" i="1"/>
  <c r="S47" i="1" s="1"/>
  <c r="R48" i="1"/>
  <c r="Q48" i="1"/>
  <c r="P48" i="1"/>
  <c r="O48" i="1"/>
  <c r="O47" i="1" s="1"/>
  <c r="N48" i="1"/>
  <c r="M48" i="1"/>
  <c r="L48" i="1"/>
  <c r="K48" i="1"/>
  <c r="J48" i="1"/>
  <c r="AD47" i="1"/>
  <c r="AA47" i="1"/>
  <c r="Z47" i="1"/>
  <c r="Y47" i="1"/>
  <c r="X47" i="1"/>
  <c r="U47" i="1"/>
  <c r="T47" i="1"/>
  <c r="R47" i="1"/>
  <c r="Q47" i="1"/>
  <c r="P47" i="1"/>
  <c r="N47" i="1"/>
  <c r="M47" i="1"/>
  <c r="L47" i="1"/>
  <c r="I47" i="1"/>
  <c r="H47" i="1"/>
  <c r="G47" i="1"/>
  <c r="F47" i="1"/>
  <c r="E47" i="1"/>
  <c r="D47" i="1"/>
  <c r="C47" i="1"/>
  <c r="B47" i="1"/>
  <c r="AC46" i="1"/>
  <c r="AB46" i="1"/>
  <c r="W46" i="1"/>
  <c r="V46" i="1"/>
  <c r="K46" i="1"/>
  <c r="J46" i="1"/>
  <c r="AE45" i="1"/>
  <c r="AE41" i="1" s="1"/>
  <c r="AE40" i="1" s="1"/>
  <c r="AB45" i="1"/>
  <c r="AA45" i="1"/>
  <c r="AA40" i="1" s="1"/>
  <c r="Y45" i="1"/>
  <c r="W45" i="1"/>
  <c r="V45" i="1"/>
  <c r="K45" i="1"/>
  <c r="J45" i="1"/>
  <c r="AC44" i="1"/>
  <c r="AB44" i="1"/>
  <c r="W44" i="1"/>
  <c r="V44" i="1"/>
  <c r="K44" i="1"/>
  <c r="AG44" i="1" s="1"/>
  <c r="J44" i="1"/>
  <c r="AF44" i="1" s="1"/>
  <c r="AC43" i="1"/>
  <c r="AB43" i="1"/>
  <c r="W43" i="1"/>
  <c r="V43" i="1"/>
  <c r="K43" i="1"/>
  <c r="J43" i="1"/>
  <c r="AC42" i="1"/>
  <c r="AB42" i="1"/>
  <c r="W42" i="1"/>
  <c r="V42" i="1"/>
  <c r="K42" i="1"/>
  <c r="AG42" i="1" s="1"/>
  <c r="J42" i="1"/>
  <c r="AF42" i="1" s="1"/>
  <c r="AD41" i="1"/>
  <c r="AC41" i="1"/>
  <c r="AB41" i="1"/>
  <c r="AB40" i="1" s="1"/>
  <c r="V41" i="1"/>
  <c r="S41" i="1"/>
  <c r="M41" i="1"/>
  <c r="J41" i="1"/>
  <c r="AF41" i="1" s="1"/>
  <c r="I41" i="1"/>
  <c r="I40" i="1" s="1"/>
  <c r="G41" i="1"/>
  <c r="AD40" i="1"/>
  <c r="Z40" i="1"/>
  <c r="Y40" i="1"/>
  <c r="X40" i="1"/>
  <c r="U40" i="1"/>
  <c r="T40" i="1"/>
  <c r="S40" i="1"/>
  <c r="R40" i="1"/>
  <c r="Q40" i="1"/>
  <c r="P40" i="1"/>
  <c r="O40" i="1"/>
  <c r="N40" i="1"/>
  <c r="L40" i="1"/>
  <c r="H40" i="1"/>
  <c r="G40" i="1"/>
  <c r="F40" i="1"/>
  <c r="E40" i="1"/>
  <c r="D40" i="1"/>
  <c r="C40" i="1"/>
  <c r="B40" i="1"/>
  <c r="AC39" i="1"/>
  <c r="AB39" i="1"/>
  <c r="AB33" i="1" s="1"/>
  <c r="W39" i="1"/>
  <c r="V39" i="1"/>
  <c r="K39" i="1"/>
  <c r="J39" i="1"/>
  <c r="AE38" i="1"/>
  <c r="AC38" i="1"/>
  <c r="AB38" i="1"/>
  <c r="W38" i="1"/>
  <c r="V38" i="1"/>
  <c r="K38" i="1"/>
  <c r="AG38" i="1" s="1"/>
  <c r="J38" i="1"/>
  <c r="AC37" i="1"/>
  <c r="AB37" i="1"/>
  <c r="W37" i="1"/>
  <c r="V37" i="1"/>
  <c r="K37" i="1"/>
  <c r="J37" i="1"/>
  <c r="AF37" i="1" s="1"/>
  <c r="AC36" i="1"/>
  <c r="AC33" i="1" s="1"/>
  <c r="AB36" i="1"/>
  <c r="W36" i="1"/>
  <c r="V36" i="1"/>
  <c r="K36" i="1"/>
  <c r="AG36" i="1" s="1"/>
  <c r="J36" i="1"/>
  <c r="AC35" i="1"/>
  <c r="AB35" i="1"/>
  <c r="W35" i="1"/>
  <c r="V35" i="1"/>
  <c r="K35" i="1"/>
  <c r="J35" i="1"/>
  <c r="AF35" i="1" s="1"/>
  <c r="AE34" i="1"/>
  <c r="AE33" i="1" s="1"/>
  <c r="AD34" i="1"/>
  <c r="AC34" i="1"/>
  <c r="AB34" i="1"/>
  <c r="V34" i="1"/>
  <c r="V33" i="1" s="1"/>
  <c r="U34" i="1"/>
  <c r="O34" i="1"/>
  <c r="O33" i="1" s="1"/>
  <c r="K34" i="1"/>
  <c r="J34" i="1"/>
  <c r="AD33" i="1"/>
  <c r="AA33" i="1"/>
  <c r="Z33" i="1"/>
  <c r="Y33" i="1"/>
  <c r="X33" i="1"/>
  <c r="U33" i="1"/>
  <c r="T33" i="1"/>
  <c r="S33" i="1"/>
  <c r="R33" i="1"/>
  <c r="Q33" i="1"/>
  <c r="P33" i="1"/>
  <c r="N33" i="1"/>
  <c r="M33" i="1"/>
  <c r="L33" i="1"/>
  <c r="I33" i="1"/>
  <c r="H33" i="1"/>
  <c r="G33" i="1"/>
  <c r="F33" i="1"/>
  <c r="E33" i="1"/>
  <c r="D33" i="1"/>
  <c r="C33" i="1"/>
  <c r="B33" i="1"/>
  <c r="AC32" i="1"/>
  <c r="AB32" i="1"/>
  <c r="W32" i="1"/>
  <c r="V32" i="1"/>
  <c r="K32" i="1"/>
  <c r="J32" i="1"/>
  <c r="AF32" i="1" s="1"/>
  <c r="AE31" i="1"/>
  <c r="AE27" i="1" s="1"/>
  <c r="AE26" i="1" s="1"/>
  <c r="AB31" i="1"/>
  <c r="AA31" i="1"/>
  <c r="Y31" i="1"/>
  <c r="AC31" i="1" s="1"/>
  <c r="W31" i="1"/>
  <c r="V31" i="1"/>
  <c r="K31" i="1"/>
  <c r="J31" i="1"/>
  <c r="AF31" i="1" s="1"/>
  <c r="AC30" i="1"/>
  <c r="AB30" i="1"/>
  <c r="W30" i="1"/>
  <c r="V30" i="1"/>
  <c r="K30" i="1"/>
  <c r="AG30" i="1" s="1"/>
  <c r="J30" i="1"/>
  <c r="AC29" i="1"/>
  <c r="AB29" i="1"/>
  <c r="W29" i="1"/>
  <c r="V29" i="1"/>
  <c r="K29" i="1"/>
  <c r="J29" i="1"/>
  <c r="AF29" i="1" s="1"/>
  <c r="AC28" i="1"/>
  <c r="AB28" i="1"/>
  <c r="W28" i="1"/>
  <c r="V28" i="1"/>
  <c r="K28" i="1"/>
  <c r="AG28" i="1" s="1"/>
  <c r="J28" i="1"/>
  <c r="AD27" i="1"/>
  <c r="AD26" i="1" s="1"/>
  <c r="AC27" i="1"/>
  <c r="AB27" i="1"/>
  <c r="AB26" i="1" s="1"/>
  <c r="V27" i="1"/>
  <c r="M27" i="1"/>
  <c r="K27" i="1"/>
  <c r="K26" i="1" s="1"/>
  <c r="J27" i="1"/>
  <c r="AF27" i="1" s="1"/>
  <c r="AA26" i="1"/>
  <c r="Z26" i="1"/>
  <c r="X26" i="1"/>
  <c r="V26" i="1"/>
  <c r="U26" i="1"/>
  <c r="T26" i="1"/>
  <c r="S26" i="1"/>
  <c r="R26" i="1"/>
  <c r="Q26" i="1"/>
  <c r="P26" i="1"/>
  <c r="O26" i="1"/>
  <c r="N26" i="1"/>
  <c r="L26" i="1"/>
  <c r="I26" i="1"/>
  <c r="H26" i="1"/>
  <c r="G26" i="1"/>
  <c r="F26" i="1"/>
  <c r="E26" i="1"/>
  <c r="D26" i="1"/>
  <c r="C26" i="1"/>
  <c r="B26" i="1"/>
  <c r="AC25" i="1"/>
  <c r="AB25" i="1"/>
  <c r="W25" i="1"/>
  <c r="V25" i="1"/>
  <c r="K25" i="1"/>
  <c r="J25" i="1"/>
  <c r="AF25" i="1" s="1"/>
  <c r="AE24" i="1"/>
  <c r="AE20" i="1" s="1"/>
  <c r="AE19" i="1" s="1"/>
  <c r="AB24" i="1"/>
  <c r="AA24" i="1"/>
  <c r="Y24" i="1"/>
  <c r="W24" i="1"/>
  <c r="V24" i="1"/>
  <c r="K24" i="1"/>
  <c r="J24" i="1"/>
  <c r="AF24" i="1" s="1"/>
  <c r="AC23" i="1"/>
  <c r="AB23" i="1"/>
  <c r="W23" i="1"/>
  <c r="V23" i="1"/>
  <c r="K23" i="1"/>
  <c r="AG23" i="1" s="1"/>
  <c r="J23" i="1"/>
  <c r="AC22" i="1"/>
  <c r="AB22" i="1"/>
  <c r="W22" i="1"/>
  <c r="V22" i="1"/>
  <c r="K22" i="1"/>
  <c r="J22" i="1"/>
  <c r="AF22" i="1" s="1"/>
  <c r="AC21" i="1"/>
  <c r="AB21" i="1"/>
  <c r="W21" i="1"/>
  <c r="V21" i="1"/>
  <c r="K21" i="1"/>
  <c r="AG21" i="1" s="1"/>
  <c r="J21" i="1"/>
  <c r="AD20" i="1"/>
  <c r="AD19" i="1" s="1"/>
  <c r="AA20" i="1"/>
  <c r="AA19" i="1" s="1"/>
  <c r="Z20" i="1"/>
  <c r="Y20" i="1"/>
  <c r="X20" i="1"/>
  <c r="U20" i="1"/>
  <c r="U19" i="1" s="1"/>
  <c r="T20" i="1"/>
  <c r="S20" i="1"/>
  <c r="R20" i="1"/>
  <c r="V20" i="1" s="1"/>
  <c r="K20" i="1"/>
  <c r="K19" i="1" s="1"/>
  <c r="J20" i="1"/>
  <c r="Z19" i="1"/>
  <c r="T19" i="1"/>
  <c r="S19" i="1"/>
  <c r="Q19" i="1"/>
  <c r="P19" i="1"/>
  <c r="O19" i="1"/>
  <c r="N19" i="1"/>
  <c r="M19" i="1"/>
  <c r="L19" i="1"/>
  <c r="J19" i="1"/>
  <c r="I19" i="1"/>
  <c r="H19" i="1"/>
  <c r="G19" i="1"/>
  <c r="F19" i="1"/>
  <c r="E19" i="1"/>
  <c r="D19" i="1"/>
  <c r="C19" i="1"/>
  <c r="B19" i="1"/>
  <c r="AC18" i="1"/>
  <c r="AB18" i="1"/>
  <c r="W18" i="1"/>
  <c r="V18" i="1"/>
  <c r="K18" i="1"/>
  <c r="AG18" i="1" s="1"/>
  <c r="J18" i="1"/>
  <c r="AE17" i="1"/>
  <c r="AB17" i="1"/>
  <c r="Y17" i="1"/>
  <c r="AC17" i="1" s="1"/>
  <c r="V17" i="1"/>
  <c r="Q17" i="1"/>
  <c r="Q80" i="1" s="1"/>
  <c r="O17" i="1"/>
  <c r="O80" i="1" s="1"/>
  <c r="J17" i="1"/>
  <c r="I17" i="1"/>
  <c r="I80" i="1" s="1"/>
  <c r="G17" i="1"/>
  <c r="G80" i="1" s="1"/>
  <c r="E17" i="1"/>
  <c r="E80" i="1" s="1"/>
  <c r="C17" i="1"/>
  <c r="C80" i="1" s="1"/>
  <c r="AC16" i="1"/>
  <c r="AB16" i="1"/>
  <c r="W16" i="1"/>
  <c r="V16" i="1"/>
  <c r="K16" i="1"/>
  <c r="J16" i="1"/>
  <c r="AC15" i="1"/>
  <c r="AB15" i="1"/>
  <c r="W15" i="1"/>
  <c r="V15" i="1"/>
  <c r="K15" i="1"/>
  <c r="AG15" i="1" s="1"/>
  <c r="J15" i="1"/>
  <c r="AF15" i="1" s="1"/>
  <c r="AC14" i="1"/>
  <c r="AB14" i="1"/>
  <c r="W14" i="1"/>
  <c r="V14" i="1"/>
  <c r="K14" i="1"/>
  <c r="J14" i="1"/>
  <c r="AE13" i="1"/>
  <c r="AE12" i="1" s="1"/>
  <c r="AD13" i="1"/>
  <c r="AB13" i="1"/>
  <c r="AB12" i="1" s="1"/>
  <c r="AA13" i="1"/>
  <c r="AC13" i="1" s="1"/>
  <c r="V13" i="1"/>
  <c r="V12" i="1" s="1"/>
  <c r="U13" i="1"/>
  <c r="S13" i="1"/>
  <c r="S12" i="1" s="1"/>
  <c r="Q13" i="1"/>
  <c r="O13" i="1"/>
  <c r="O12" i="1" s="1"/>
  <c r="M13" i="1"/>
  <c r="J13" i="1"/>
  <c r="I13" i="1"/>
  <c r="G13" i="1"/>
  <c r="G76" i="1" s="1"/>
  <c r="G75" i="1" s="1"/>
  <c r="C13" i="1"/>
  <c r="C76" i="1" s="1"/>
  <c r="AD12" i="1"/>
  <c r="Z12" i="1"/>
  <c r="Y12" i="1"/>
  <c r="X12" i="1"/>
  <c r="U12" i="1"/>
  <c r="T12" i="1"/>
  <c r="R12" i="1"/>
  <c r="Q12" i="1"/>
  <c r="P12" i="1"/>
  <c r="N12" i="1"/>
  <c r="M12" i="1"/>
  <c r="L12" i="1"/>
  <c r="H12" i="1"/>
  <c r="G12" i="1"/>
  <c r="F12" i="1"/>
  <c r="D12" i="1"/>
  <c r="C12" i="1"/>
  <c r="B12" i="1"/>
  <c r="AC11" i="1"/>
  <c r="AB11" i="1"/>
  <c r="W11" i="1"/>
  <c r="W81" i="1" s="1"/>
  <c r="V11" i="1"/>
  <c r="K11" i="1"/>
  <c r="J11" i="1"/>
  <c r="AE10" i="1"/>
  <c r="AE80" i="1" s="1"/>
  <c r="AC10" i="1"/>
  <c r="AB10" i="1"/>
  <c r="V10" i="1"/>
  <c r="V80" i="1" s="1"/>
  <c r="U10" i="1"/>
  <c r="W10" i="1" s="1"/>
  <c r="K10" i="1"/>
  <c r="J10" i="1"/>
  <c r="AC9" i="1"/>
  <c r="AB9" i="1"/>
  <c r="AB79" i="1" s="1"/>
  <c r="W9" i="1"/>
  <c r="V9" i="1"/>
  <c r="K9" i="1"/>
  <c r="J9" i="1"/>
  <c r="J79" i="1" s="1"/>
  <c r="AC8" i="1"/>
  <c r="AB8" i="1"/>
  <c r="W8" i="1"/>
  <c r="V8" i="1"/>
  <c r="V78" i="1" s="1"/>
  <c r="K8" i="1"/>
  <c r="J8" i="1"/>
  <c r="AC7" i="1"/>
  <c r="AB7" i="1"/>
  <c r="AB77" i="1" s="1"/>
  <c r="W7" i="1"/>
  <c r="V7" i="1"/>
  <c r="K7" i="1"/>
  <c r="J7" i="1"/>
  <c r="J77" i="1" s="1"/>
  <c r="AD6" i="1"/>
  <c r="AA6" i="1"/>
  <c r="Z6" i="1"/>
  <c r="Z76" i="1" s="1"/>
  <c r="Z75" i="1" s="1"/>
  <c r="T6" i="1"/>
  <c r="T76" i="1" s="1"/>
  <c r="T75" i="1" s="1"/>
  <c r="S6" i="1"/>
  <c r="S76" i="1" s="1"/>
  <c r="S75" i="1" s="1"/>
  <c r="R6" i="1"/>
  <c r="R76" i="1" s="1"/>
  <c r="R75" i="1" s="1"/>
  <c r="Q6" i="1"/>
  <c r="P6" i="1"/>
  <c r="P76" i="1" s="1"/>
  <c r="O6" i="1"/>
  <c r="M6" i="1"/>
  <c r="M76" i="1" s="1"/>
  <c r="M75" i="1" s="1"/>
  <c r="K6" i="1"/>
  <c r="J6" i="1"/>
  <c r="AD5" i="1"/>
  <c r="Y5" i="1"/>
  <c r="X5" i="1"/>
  <c r="T5" i="1"/>
  <c r="S5" i="1"/>
  <c r="R5" i="1"/>
  <c r="Q5" i="1"/>
  <c r="P5" i="1"/>
  <c r="O5" i="1"/>
  <c r="N5" i="1"/>
  <c r="L5" i="1"/>
  <c r="K5" i="1"/>
  <c r="J5" i="1"/>
  <c r="I5" i="1"/>
  <c r="H5" i="1"/>
  <c r="G5" i="1"/>
  <c r="F5" i="1"/>
  <c r="E5" i="1"/>
  <c r="D5" i="1"/>
  <c r="C5" i="1"/>
  <c r="B5" i="1"/>
  <c r="AC24" i="1" l="1"/>
  <c r="AC80" i="1" s="1"/>
  <c r="Y19" i="1"/>
  <c r="AF34" i="1"/>
  <c r="J33" i="1"/>
  <c r="AF53" i="1"/>
  <c r="J47" i="1"/>
  <c r="AG62" i="1"/>
  <c r="K61" i="1"/>
  <c r="AC62" i="1"/>
  <c r="AC61" i="1" s="1"/>
  <c r="Y61" i="1"/>
  <c r="W6" i="3"/>
  <c r="W5" i="3" s="1"/>
  <c r="M5" i="3"/>
  <c r="W41" i="3"/>
  <c r="W40" i="3" s="1"/>
  <c r="M40" i="3"/>
  <c r="L77" i="3"/>
  <c r="V77" i="3" s="1"/>
  <c r="V76" i="3" s="1"/>
  <c r="L47" i="3"/>
  <c r="P77" i="3"/>
  <c r="P76" i="3" s="1"/>
  <c r="P47" i="3"/>
  <c r="G77" i="3"/>
  <c r="G76" i="3" s="1"/>
  <c r="G68" i="3"/>
  <c r="AC13" i="2"/>
  <c r="Y12" i="2"/>
  <c r="O76" i="1"/>
  <c r="O75" i="1" s="1"/>
  <c r="AA76" i="1"/>
  <c r="K77" i="1"/>
  <c r="AC77" i="1"/>
  <c r="W78" i="1"/>
  <c r="K79" i="1"/>
  <c r="AC79" i="1"/>
  <c r="J81" i="1"/>
  <c r="AB81" i="1"/>
  <c r="I76" i="1"/>
  <c r="I75" i="1" s="1"/>
  <c r="AC12" i="1"/>
  <c r="V19" i="1"/>
  <c r="X76" i="1"/>
  <c r="X75" i="1" s="1"/>
  <c r="W41" i="1"/>
  <c r="W40" i="1" s="1"/>
  <c r="M40" i="1"/>
  <c r="AG48" i="1"/>
  <c r="AC55" i="1"/>
  <c r="AG55" i="1" s="1"/>
  <c r="Y54" i="1"/>
  <c r="V6" i="3"/>
  <c r="V5" i="3" s="1"/>
  <c r="N5" i="3"/>
  <c r="AF7" i="3"/>
  <c r="J5" i="3"/>
  <c r="AB13" i="3"/>
  <c r="AB12" i="3" s="1"/>
  <c r="X12" i="3"/>
  <c r="AB27" i="3"/>
  <c r="AB26" i="3" s="1"/>
  <c r="X26" i="3"/>
  <c r="W48" i="3"/>
  <c r="W47" i="3" s="1"/>
  <c r="M47" i="3"/>
  <c r="Q77" i="3"/>
  <c r="Q76" i="3" s="1"/>
  <c r="U77" i="3"/>
  <c r="U76" i="3" s="1"/>
  <c r="AA77" i="3"/>
  <c r="AA76" i="3" s="1"/>
  <c r="AA47" i="3"/>
  <c r="AC24" i="2"/>
  <c r="Y20" i="2"/>
  <c r="Z5" i="1"/>
  <c r="J76" i="1"/>
  <c r="P75" i="1"/>
  <c r="AD76" i="1"/>
  <c r="AD75" i="1" s="1"/>
  <c r="V77" i="1"/>
  <c r="AF77" i="1" s="1"/>
  <c r="J78" i="1"/>
  <c r="AB78" i="1"/>
  <c r="V79" i="1"/>
  <c r="AF79" i="1" s="1"/>
  <c r="J80" i="1"/>
  <c r="AB80" i="1"/>
  <c r="K81" i="1"/>
  <c r="AG81" i="1" s="1"/>
  <c r="AC81" i="1"/>
  <c r="I12" i="1"/>
  <c r="AA12" i="1"/>
  <c r="C75" i="1"/>
  <c r="AF13" i="1"/>
  <c r="AG14" i="1"/>
  <c r="AG16" i="1"/>
  <c r="AF18" i="1"/>
  <c r="AF21" i="1"/>
  <c r="AF23" i="1"/>
  <c r="J26" i="1"/>
  <c r="W27" i="1"/>
  <c r="W26" i="1" s="1"/>
  <c r="M26" i="1"/>
  <c r="AG35" i="1"/>
  <c r="AG37" i="1"/>
  <c r="AF39" i="1"/>
  <c r="V54" i="1"/>
  <c r="X5" i="3"/>
  <c r="AC13" i="3"/>
  <c r="AC12" i="3" s="1"/>
  <c r="Y12" i="3"/>
  <c r="I77" i="3"/>
  <c r="I76" i="3" s="1"/>
  <c r="J26" i="3"/>
  <c r="AC27" i="3"/>
  <c r="AC26" i="3" s="1"/>
  <c r="Y26" i="3"/>
  <c r="J33" i="3"/>
  <c r="AC34" i="3"/>
  <c r="AC33" i="3" s="1"/>
  <c r="Y33" i="3"/>
  <c r="U47" i="3"/>
  <c r="J68" i="3"/>
  <c r="K6" i="2"/>
  <c r="C5" i="2"/>
  <c r="G74" i="2"/>
  <c r="G5" i="2"/>
  <c r="N74" i="2"/>
  <c r="N73" i="2" s="1"/>
  <c r="N5" i="2"/>
  <c r="R74" i="2"/>
  <c r="R73" i="2" s="1"/>
  <c r="R5" i="2"/>
  <c r="K20" i="2"/>
  <c r="K19" i="2" s="1"/>
  <c r="M5" i="1"/>
  <c r="AA5" i="1"/>
  <c r="Q76" i="1"/>
  <c r="Q75" i="1" s="1"/>
  <c r="U6" i="1"/>
  <c r="AE6" i="1"/>
  <c r="W77" i="1"/>
  <c r="K78" i="1"/>
  <c r="AC78" i="1"/>
  <c r="W79" i="1"/>
  <c r="V81" i="1"/>
  <c r="J12" i="1"/>
  <c r="E13" i="1"/>
  <c r="W13" i="1"/>
  <c r="AF17" i="1"/>
  <c r="R19" i="1"/>
  <c r="X19" i="1"/>
  <c r="Y26" i="1"/>
  <c r="AF28" i="1"/>
  <c r="AF26" i="1" s="1"/>
  <c r="AF30" i="1"/>
  <c r="K33" i="1"/>
  <c r="J40" i="1"/>
  <c r="K47" i="1"/>
  <c r="V34" i="3"/>
  <c r="V33" i="3" s="1"/>
  <c r="L33" i="3"/>
  <c r="V41" i="3"/>
  <c r="V40" i="3" s="1"/>
  <c r="L40" i="3"/>
  <c r="Q47" i="3"/>
  <c r="AF62" i="3"/>
  <c r="J61" i="3"/>
  <c r="C19" i="2"/>
  <c r="J27" i="2"/>
  <c r="AF27" i="2" s="1"/>
  <c r="AF26" i="2" s="1"/>
  <c r="B26" i="2"/>
  <c r="M33" i="2"/>
  <c r="T77" i="3"/>
  <c r="T76" i="3" s="1"/>
  <c r="T47" i="3"/>
  <c r="Z77" i="3"/>
  <c r="Z76" i="3" s="1"/>
  <c r="Z47" i="3"/>
  <c r="AG79" i="3"/>
  <c r="B74" i="2"/>
  <c r="B73" i="2" s="1"/>
  <c r="J73" i="2" s="1"/>
  <c r="F74" i="2"/>
  <c r="F73" i="2" s="1"/>
  <c r="Q74" i="2"/>
  <c r="V13" i="2"/>
  <c r="V12" i="2" s="1"/>
  <c r="AB12" i="2"/>
  <c r="W17" i="2"/>
  <c r="M13" i="2"/>
  <c r="W20" i="2"/>
  <c r="W27" i="2"/>
  <c r="M26" i="2"/>
  <c r="S76" i="2"/>
  <c r="S33" i="2"/>
  <c r="AB41" i="2"/>
  <c r="AB40" i="2" s="1"/>
  <c r="X40" i="2"/>
  <c r="V55" i="2"/>
  <c r="V54" i="2" s="1"/>
  <c r="L54" i="2"/>
  <c r="AF14" i="1"/>
  <c r="AF16" i="1"/>
  <c r="W20" i="1"/>
  <c r="W19" i="1" s="1"/>
  <c r="Y76" i="1"/>
  <c r="AG22" i="1"/>
  <c r="AA80" i="1"/>
  <c r="AG25" i="1"/>
  <c r="AG29" i="1"/>
  <c r="AG32" i="1"/>
  <c r="V40" i="1"/>
  <c r="AG43" i="1"/>
  <c r="AG46" i="1"/>
  <c r="W48" i="1"/>
  <c r="W47" i="1" s="1"/>
  <c r="AG50" i="1"/>
  <c r="AG52" i="1"/>
  <c r="AG56" i="1"/>
  <c r="AG58" i="1"/>
  <c r="AG63" i="1"/>
  <c r="AG65" i="1"/>
  <c r="AG67" i="1"/>
  <c r="AC69" i="1"/>
  <c r="AC68" i="1" s="1"/>
  <c r="AG72" i="1"/>
  <c r="AG74" i="1"/>
  <c r="AG55" i="3"/>
  <c r="AG57" i="3"/>
  <c r="AG59" i="3"/>
  <c r="AG62" i="3"/>
  <c r="AG61" i="3" s="1"/>
  <c r="AG64" i="3"/>
  <c r="AG66" i="3"/>
  <c r="P5" i="2"/>
  <c r="AD5" i="2"/>
  <c r="D74" i="2"/>
  <c r="D73" i="2" s="1"/>
  <c r="AA6" i="2"/>
  <c r="AC75" i="2"/>
  <c r="AC77" i="2"/>
  <c r="I78" i="2"/>
  <c r="I6" i="2"/>
  <c r="Q78" i="2"/>
  <c r="Y78" i="2"/>
  <c r="Y6" i="2"/>
  <c r="J79" i="2"/>
  <c r="AB79" i="2"/>
  <c r="X12" i="2"/>
  <c r="J13" i="2"/>
  <c r="B12" i="2"/>
  <c r="AC48" i="2"/>
  <c r="AC47" i="2" s="1"/>
  <c r="Y47" i="2"/>
  <c r="W52" i="2"/>
  <c r="M48" i="2"/>
  <c r="N76" i="1"/>
  <c r="N75" i="1" s="1"/>
  <c r="AF62" i="1"/>
  <c r="AB62" i="1"/>
  <c r="AB61" i="1" s="1"/>
  <c r="X61" i="1"/>
  <c r="V69" i="1"/>
  <c r="V68" i="1" s="1"/>
  <c r="L68" i="1"/>
  <c r="AF8" i="3"/>
  <c r="AF10" i="3"/>
  <c r="J13" i="3"/>
  <c r="J12" i="3" s="1"/>
  <c r="W13" i="3"/>
  <c r="W12" i="3" s="1"/>
  <c r="AG15" i="3"/>
  <c r="AG17" i="3"/>
  <c r="K20" i="3"/>
  <c r="W20" i="3"/>
  <c r="W19" i="3" s="1"/>
  <c r="AG22" i="3"/>
  <c r="AG24" i="3"/>
  <c r="K27" i="3"/>
  <c r="AG27" i="3" s="1"/>
  <c r="AG26" i="3" s="1"/>
  <c r="W27" i="3"/>
  <c r="W26" i="3" s="1"/>
  <c r="AG29" i="3"/>
  <c r="AG31" i="3"/>
  <c r="AB34" i="3"/>
  <c r="AB33" i="3" s="1"/>
  <c r="AF35" i="3"/>
  <c r="AF37" i="3"/>
  <c r="AF39" i="3"/>
  <c r="AC41" i="3"/>
  <c r="AC40" i="3" s="1"/>
  <c r="AG42" i="3"/>
  <c r="AG44" i="3"/>
  <c r="AG46" i="3"/>
  <c r="O77" i="3"/>
  <c r="O76" i="3" s="1"/>
  <c r="S77" i="3"/>
  <c r="S76" i="3" s="1"/>
  <c r="AC48" i="3"/>
  <c r="AC47" i="3" s="1"/>
  <c r="AG49" i="3"/>
  <c r="AG51" i="3"/>
  <c r="AG53" i="3"/>
  <c r="AF70" i="3"/>
  <c r="AF72" i="3"/>
  <c r="AF74" i="3"/>
  <c r="J78" i="3"/>
  <c r="AF78" i="3" s="1"/>
  <c r="V78" i="3"/>
  <c r="J79" i="3"/>
  <c r="V79" i="3"/>
  <c r="V80" i="3"/>
  <c r="AF80" i="3" s="1"/>
  <c r="J81" i="3"/>
  <c r="AF81" i="3" s="1"/>
  <c r="V81" i="3"/>
  <c r="J82" i="3"/>
  <c r="V82" i="3"/>
  <c r="J83" i="3"/>
  <c r="AF83" i="3" s="1"/>
  <c r="V83" i="3"/>
  <c r="B5" i="2"/>
  <c r="F5" i="2"/>
  <c r="M5" i="2"/>
  <c r="Q5" i="2"/>
  <c r="X5" i="2"/>
  <c r="L74" i="2"/>
  <c r="L73" i="2" s="1"/>
  <c r="U74" i="2"/>
  <c r="S78" i="2"/>
  <c r="S6" i="2"/>
  <c r="V19" i="2"/>
  <c r="V27" i="2"/>
  <c r="V26" i="2" s="1"/>
  <c r="AB27" i="2"/>
  <c r="AB26" i="2" s="1"/>
  <c r="K34" i="2"/>
  <c r="K33" i="2" s="1"/>
  <c r="AG37" i="2"/>
  <c r="AC34" i="2"/>
  <c r="Y33" i="2"/>
  <c r="K45" i="2"/>
  <c r="C41" i="2"/>
  <c r="W38" i="2"/>
  <c r="AF36" i="1"/>
  <c r="AF38" i="1"/>
  <c r="AG39" i="1"/>
  <c r="K41" i="1"/>
  <c r="K40" i="1" s="1"/>
  <c r="AF43" i="1"/>
  <c r="AF40" i="1" s="1"/>
  <c r="AF45" i="1"/>
  <c r="AC45" i="1"/>
  <c r="AF46" i="1"/>
  <c r="L76" i="1"/>
  <c r="L75" i="1" s="1"/>
  <c r="AF50" i="1"/>
  <c r="AF52" i="1"/>
  <c r="AG53" i="1"/>
  <c r="AB55" i="1"/>
  <c r="AB54" i="1" s="1"/>
  <c r="AF57" i="1"/>
  <c r="AF59" i="1"/>
  <c r="AC59" i="1"/>
  <c r="AG59" i="1" s="1"/>
  <c r="AF60" i="1"/>
  <c r="D75" i="1"/>
  <c r="J75" i="1" s="1"/>
  <c r="H75" i="1"/>
  <c r="AF63" i="1"/>
  <c r="AF65" i="1"/>
  <c r="AF67" i="1"/>
  <c r="AB69" i="1"/>
  <c r="AB68" i="1" s="1"/>
  <c r="AF72" i="1"/>
  <c r="AF74" i="1"/>
  <c r="AF6" i="3"/>
  <c r="AC6" i="3"/>
  <c r="AC5" i="3" s="1"/>
  <c r="AG7" i="3"/>
  <c r="AG9" i="3"/>
  <c r="AG11" i="3"/>
  <c r="V13" i="3"/>
  <c r="V12" i="3" s="1"/>
  <c r="AF15" i="3"/>
  <c r="AF17" i="3"/>
  <c r="B77" i="3"/>
  <c r="F77" i="3"/>
  <c r="F76" i="3" s="1"/>
  <c r="V20" i="3"/>
  <c r="V19" i="3" s="1"/>
  <c r="AF22" i="3"/>
  <c r="AF24" i="3"/>
  <c r="V27" i="3"/>
  <c r="V26" i="3" s="1"/>
  <c r="AF29" i="3"/>
  <c r="AF31" i="3"/>
  <c r="W34" i="3"/>
  <c r="W33" i="3" s="1"/>
  <c r="AG36" i="3"/>
  <c r="AG38" i="3"/>
  <c r="AB41" i="3"/>
  <c r="AB40" i="3" s="1"/>
  <c r="AF42" i="3"/>
  <c r="AF44" i="3"/>
  <c r="AF46" i="3"/>
  <c r="N77" i="3"/>
  <c r="N76" i="3" s="1"/>
  <c r="R77" i="3"/>
  <c r="R76" i="3" s="1"/>
  <c r="X77" i="3"/>
  <c r="AF49" i="3"/>
  <c r="AF51" i="3"/>
  <c r="AF53" i="3"/>
  <c r="AF55" i="3"/>
  <c r="AF57" i="3"/>
  <c r="AF59" i="3"/>
  <c r="AF63" i="3"/>
  <c r="AF65" i="3"/>
  <c r="AF67" i="3"/>
  <c r="AF69" i="3"/>
  <c r="AF68" i="3" s="1"/>
  <c r="AG71" i="3"/>
  <c r="AG73" i="3"/>
  <c r="AG75" i="3"/>
  <c r="AC78" i="3"/>
  <c r="AG78" i="3" s="1"/>
  <c r="AC79" i="3"/>
  <c r="AC80" i="3"/>
  <c r="AG80" i="3" s="1"/>
  <c r="AC82" i="3"/>
  <c r="AG82" i="3" s="1"/>
  <c r="AC83" i="3"/>
  <c r="AG83" i="3" s="1"/>
  <c r="E74" i="2"/>
  <c r="O74" i="2"/>
  <c r="AE74" i="2"/>
  <c r="AE73" i="2" s="1"/>
  <c r="W75" i="2"/>
  <c r="AG8" i="2"/>
  <c r="AC76" i="2"/>
  <c r="W77" i="2"/>
  <c r="E78" i="2"/>
  <c r="M78" i="2"/>
  <c r="U78" i="2"/>
  <c r="AB78" i="2"/>
  <c r="V79" i="2"/>
  <c r="AF15" i="2"/>
  <c r="K17" i="2"/>
  <c r="AG17" i="2" s="1"/>
  <c r="C13" i="2"/>
  <c r="AF17" i="2"/>
  <c r="AG18" i="2"/>
  <c r="AG22" i="2"/>
  <c r="W24" i="2"/>
  <c r="K27" i="2"/>
  <c r="AF29" i="2"/>
  <c r="K31" i="2"/>
  <c r="AF31" i="2"/>
  <c r="AG32" i="2"/>
  <c r="AC31" i="2"/>
  <c r="AB33" i="2"/>
  <c r="AF36" i="2"/>
  <c r="K38" i="2"/>
  <c r="AG38" i="2" s="1"/>
  <c r="AF38" i="2"/>
  <c r="AC38" i="2"/>
  <c r="AC41" i="2"/>
  <c r="AC40" i="2" s="1"/>
  <c r="W45" i="2"/>
  <c r="V47" i="2"/>
  <c r="K55" i="2"/>
  <c r="W55" i="2"/>
  <c r="J41" i="2"/>
  <c r="AF41" i="2" s="1"/>
  <c r="AF40" i="2" s="1"/>
  <c r="V41" i="2"/>
  <c r="V40" i="2" s="1"/>
  <c r="AF42" i="2"/>
  <c r="AF44" i="2"/>
  <c r="K48" i="2"/>
  <c r="K47" i="2" s="1"/>
  <c r="AG49" i="2"/>
  <c r="AG51" i="2"/>
  <c r="AF53" i="2"/>
  <c r="AB55" i="2"/>
  <c r="AB54" i="2" s="1"/>
  <c r="AF57" i="2"/>
  <c r="K59" i="2"/>
  <c r="AF59" i="2"/>
  <c r="AG60" i="2"/>
  <c r="AF62" i="2"/>
  <c r="AF65" i="2"/>
  <c r="J67" i="2"/>
  <c r="AF67" i="2" s="1"/>
  <c r="AG67" i="2"/>
  <c r="AG68" i="2"/>
  <c r="AG69" i="2"/>
  <c r="AG71" i="2"/>
  <c r="Z74" i="2"/>
  <c r="Z73" i="2" s="1"/>
  <c r="J75" i="2"/>
  <c r="AB75" i="2"/>
  <c r="V76" i="2"/>
  <c r="AF76" i="2" s="1"/>
  <c r="J77" i="2"/>
  <c r="AF77" i="2" s="1"/>
  <c r="AB77" i="2"/>
  <c r="G78" i="2"/>
  <c r="O78" i="2"/>
  <c r="V78" i="2"/>
  <c r="AF78" i="2" s="1"/>
  <c r="AE78" i="2"/>
  <c r="W79" i="2"/>
  <c r="AG14" i="2"/>
  <c r="AG16" i="2"/>
  <c r="AC17" i="2"/>
  <c r="AF18" i="2"/>
  <c r="AB20" i="2"/>
  <c r="AB19" i="2" s="1"/>
  <c r="AF22" i="2"/>
  <c r="K24" i="2"/>
  <c r="AF24" i="2"/>
  <c r="AG25" i="2"/>
  <c r="Y27" i="2"/>
  <c r="AG29" i="2"/>
  <c r="W31" i="2"/>
  <c r="J34" i="2"/>
  <c r="J33" i="2" s="1"/>
  <c r="V34" i="2"/>
  <c r="V33" i="2" s="1"/>
  <c r="AF35" i="2"/>
  <c r="AF37" i="2"/>
  <c r="M41" i="2"/>
  <c r="M74" i="2" s="1"/>
  <c r="M73" i="2" s="1"/>
  <c r="AG42" i="2"/>
  <c r="AG44" i="2"/>
  <c r="AC45" i="2"/>
  <c r="AF46" i="2"/>
  <c r="AB48" i="2"/>
  <c r="AB47" i="2" s="1"/>
  <c r="AF50" i="2"/>
  <c r="K52" i="2"/>
  <c r="AF52" i="2"/>
  <c r="AG53" i="2"/>
  <c r="Y55" i="2"/>
  <c r="AG57" i="2"/>
  <c r="W59" i="2"/>
  <c r="J61" i="2"/>
  <c r="AF61" i="2" s="1"/>
  <c r="AG61" i="2"/>
  <c r="AG62" i="2"/>
  <c r="AG65" i="2"/>
  <c r="V67" i="2"/>
  <c r="AF70" i="2"/>
  <c r="AF72" i="2"/>
  <c r="W34" i="1"/>
  <c r="W33" i="1" s="1"/>
  <c r="AC40" i="1"/>
  <c r="J19" i="2"/>
  <c r="K26" i="2"/>
  <c r="AF48" i="2"/>
  <c r="J47" i="2"/>
  <c r="K54" i="2"/>
  <c r="AG52" i="2"/>
  <c r="J12" i="2"/>
  <c r="J26" i="2"/>
  <c r="AG34" i="2"/>
  <c r="J40" i="2"/>
  <c r="J54" i="2"/>
  <c r="J6" i="2"/>
  <c r="V6" i="2"/>
  <c r="AB6" i="2"/>
  <c r="AF7" i="2"/>
  <c r="AF8" i="2"/>
  <c r="AF9" i="2"/>
  <c r="W10" i="2"/>
  <c r="AC10" i="2"/>
  <c r="AC78" i="2" s="1"/>
  <c r="AF10" i="2"/>
  <c r="AF11" i="2"/>
  <c r="W36" i="2"/>
  <c r="W33" i="2" s="1"/>
  <c r="C74" i="2"/>
  <c r="K75" i="2"/>
  <c r="K76" i="2"/>
  <c r="K77" i="2"/>
  <c r="C78" i="2"/>
  <c r="K79" i="2"/>
  <c r="AG79" i="2" s="1"/>
  <c r="AG13" i="3"/>
  <c r="AG12" i="3" s="1"/>
  <c r="K12" i="3"/>
  <c r="B76" i="3"/>
  <c r="J76" i="3" s="1"/>
  <c r="AG41" i="3"/>
  <c r="AG40" i="3" s="1"/>
  <c r="K40" i="3"/>
  <c r="AB77" i="3"/>
  <c r="AB76" i="3" s="1"/>
  <c r="X76" i="3"/>
  <c r="AF13" i="3"/>
  <c r="AG20" i="3"/>
  <c r="AG19" i="3" s="1"/>
  <c r="K19" i="3"/>
  <c r="K26" i="3"/>
  <c r="K33" i="3"/>
  <c r="AG34" i="3"/>
  <c r="J20" i="3"/>
  <c r="V48" i="3"/>
  <c r="V47" i="3" s="1"/>
  <c r="AB48" i="3"/>
  <c r="AB47" i="3" s="1"/>
  <c r="K69" i="3"/>
  <c r="C77" i="3"/>
  <c r="E77" i="3"/>
  <c r="E76" i="3" s="1"/>
  <c r="M77" i="3"/>
  <c r="Y77" i="3"/>
  <c r="AG45" i="1"/>
  <c r="AF55" i="1"/>
  <c r="AF54" i="1" s="1"/>
  <c r="AC54" i="1"/>
  <c r="AG31" i="1"/>
  <c r="AC26" i="1"/>
  <c r="AG41" i="1"/>
  <c r="AG40" i="1" s="1"/>
  <c r="K54" i="1"/>
  <c r="AC6" i="1"/>
  <c r="AG7" i="1"/>
  <c r="AG8" i="1"/>
  <c r="AG9" i="1"/>
  <c r="AG10" i="1"/>
  <c r="AG11" i="1"/>
  <c r="K13" i="1"/>
  <c r="K76" i="1" s="1"/>
  <c r="K17" i="1"/>
  <c r="W17" i="1"/>
  <c r="W12" i="1" s="1"/>
  <c r="AC20" i="1"/>
  <c r="V48" i="1"/>
  <c r="V47" i="1" s="1"/>
  <c r="U80" i="1"/>
  <c r="Y80" i="1"/>
  <c r="Y75" i="1" s="1"/>
  <c r="V6" i="1"/>
  <c r="AB6" i="1"/>
  <c r="AF6" i="1" s="1"/>
  <c r="AF7" i="1"/>
  <c r="AF8" i="1"/>
  <c r="AF9" i="1"/>
  <c r="AF10" i="1"/>
  <c r="AF11" i="1"/>
  <c r="AB20" i="1"/>
  <c r="AB19" i="1" s="1"/>
  <c r="AG54" i="1" l="1"/>
  <c r="K13" i="2"/>
  <c r="C12" i="2"/>
  <c r="AG33" i="3"/>
  <c r="AG77" i="2"/>
  <c r="AF47" i="2"/>
  <c r="AF34" i="2"/>
  <c r="AF33" i="2" s="1"/>
  <c r="AF20" i="2"/>
  <c r="AF19" i="2" s="1"/>
  <c r="AC27" i="2"/>
  <c r="AC26" i="2" s="1"/>
  <c r="Y26" i="2"/>
  <c r="AG45" i="2"/>
  <c r="S74" i="2"/>
  <c r="S73" i="2" s="1"/>
  <c r="S5" i="2"/>
  <c r="U73" i="2"/>
  <c r="AF41" i="3"/>
  <c r="AF40" i="3" s="1"/>
  <c r="AF61" i="1"/>
  <c r="W26" i="2"/>
  <c r="AF61" i="3"/>
  <c r="E76" i="1"/>
  <c r="E75" i="1" s="1"/>
  <c r="K75" i="1" s="1"/>
  <c r="E12" i="1"/>
  <c r="AE76" i="1"/>
  <c r="AE75" i="1" s="1"/>
  <c r="AE5" i="1"/>
  <c r="AF12" i="1"/>
  <c r="AC20" i="2"/>
  <c r="AC19" i="2" s="1"/>
  <c r="Y19" i="2"/>
  <c r="AG79" i="1"/>
  <c r="AA75" i="1"/>
  <c r="W41" i="2"/>
  <c r="W40" i="2" s="1"/>
  <c r="M40" i="2"/>
  <c r="W54" i="2"/>
  <c r="K5" i="2"/>
  <c r="AG59" i="2"/>
  <c r="AF54" i="3"/>
  <c r="AF82" i="3"/>
  <c r="W48" i="2"/>
  <c r="M47" i="2"/>
  <c r="AF79" i="2"/>
  <c r="I74" i="2"/>
  <c r="I73" i="2" s="1"/>
  <c r="I5" i="2"/>
  <c r="AA74" i="2"/>
  <c r="AA73" i="2" s="1"/>
  <c r="AA5" i="2"/>
  <c r="W13" i="2"/>
  <c r="W12" i="2" s="1"/>
  <c r="M12" i="2"/>
  <c r="Q73" i="2"/>
  <c r="AG78" i="1"/>
  <c r="AF78" i="1"/>
  <c r="AG47" i="1"/>
  <c r="AF81" i="1"/>
  <c r="AF33" i="1"/>
  <c r="W19" i="2"/>
  <c r="U76" i="1"/>
  <c r="U75" i="1" s="1"/>
  <c r="U5" i="1"/>
  <c r="AG61" i="1"/>
  <c r="W6" i="1"/>
  <c r="AG6" i="1" s="1"/>
  <c r="AF12" i="3"/>
  <c r="L76" i="3"/>
  <c r="AG75" i="2"/>
  <c r="W78" i="2"/>
  <c r="AF55" i="2"/>
  <c r="AF54" i="2" s="1"/>
  <c r="AF13" i="2"/>
  <c r="AF12" i="2" s="1"/>
  <c r="AG31" i="2"/>
  <c r="O73" i="2"/>
  <c r="AC33" i="2"/>
  <c r="AC19" i="1"/>
  <c r="AG27" i="1"/>
  <c r="J77" i="3"/>
  <c r="Y74" i="2"/>
  <c r="Y73" i="2" s="1"/>
  <c r="K78" i="2"/>
  <c r="AC55" i="2"/>
  <c r="AC54" i="2" s="1"/>
  <c r="Y54" i="2"/>
  <c r="AG24" i="2"/>
  <c r="AF75" i="2"/>
  <c r="E73" i="2"/>
  <c r="AF5" i="3"/>
  <c r="AF69" i="1"/>
  <c r="AF68" i="1" s="1"/>
  <c r="K41" i="2"/>
  <c r="C40" i="2"/>
  <c r="AF79" i="3"/>
  <c r="AG48" i="3"/>
  <c r="AG47" i="3" s="1"/>
  <c r="AG6" i="3"/>
  <c r="AG5" i="3" s="1"/>
  <c r="AC6" i="2"/>
  <c r="Y5" i="2"/>
  <c r="AG54" i="3"/>
  <c r="AG69" i="1"/>
  <c r="AG68" i="1" s="1"/>
  <c r="AG24" i="1"/>
  <c r="W6" i="2"/>
  <c r="W74" i="2" s="1"/>
  <c r="G73" i="2"/>
  <c r="AF34" i="3"/>
  <c r="AF33" i="3" s="1"/>
  <c r="AF27" i="3"/>
  <c r="AF26" i="3" s="1"/>
  <c r="AF80" i="1"/>
  <c r="AG77" i="1"/>
  <c r="AC12" i="2"/>
  <c r="AG34" i="1"/>
  <c r="AG33" i="1" s="1"/>
  <c r="AG17" i="1"/>
  <c r="V74" i="2"/>
  <c r="V73" i="2" s="1"/>
  <c r="V5" i="2"/>
  <c r="C73" i="2"/>
  <c r="AG36" i="2"/>
  <c r="AG33" i="2" s="1"/>
  <c r="W76" i="2"/>
  <c r="AG76" i="2" s="1"/>
  <c r="AC5" i="2"/>
  <c r="W5" i="2"/>
  <c r="AG10" i="2"/>
  <c r="AB74" i="2"/>
  <c r="AB73" i="2" s="1"/>
  <c r="AB5" i="2"/>
  <c r="J74" i="2"/>
  <c r="AF6" i="2"/>
  <c r="AF5" i="2" s="1"/>
  <c r="J5" i="2"/>
  <c r="AG78" i="2"/>
  <c r="AC77" i="3"/>
  <c r="AC76" i="3" s="1"/>
  <c r="Y76" i="3"/>
  <c r="K68" i="3"/>
  <c r="AG69" i="3"/>
  <c r="AG68" i="3" s="1"/>
  <c r="AF48" i="3"/>
  <c r="AF47" i="3" s="1"/>
  <c r="AF77" i="3"/>
  <c r="AF76" i="3" s="1"/>
  <c r="W77" i="3"/>
  <c r="W76" i="3" s="1"/>
  <c r="M76" i="3"/>
  <c r="K77" i="3"/>
  <c r="AG77" i="3" s="1"/>
  <c r="AG76" i="3" s="1"/>
  <c r="C76" i="3"/>
  <c r="K76" i="3" s="1"/>
  <c r="AF20" i="3"/>
  <c r="AF19" i="3" s="1"/>
  <c r="J19" i="3"/>
  <c r="V76" i="1"/>
  <c r="V5" i="1"/>
  <c r="AC76" i="1"/>
  <c r="AC75" i="1" s="1"/>
  <c r="AC5" i="1"/>
  <c r="AF5" i="1"/>
  <c r="AF20" i="1"/>
  <c r="AF19" i="1" s="1"/>
  <c r="W80" i="1"/>
  <c r="AG26" i="1"/>
  <c r="AG20" i="1"/>
  <c r="AG19" i="1" s="1"/>
  <c r="K80" i="1"/>
  <c r="AB76" i="1"/>
  <c r="AB75" i="1" s="1"/>
  <c r="AB5" i="1"/>
  <c r="AG13" i="1"/>
  <c r="AG12" i="1" s="1"/>
  <c r="K12" i="1"/>
  <c r="W5" i="1"/>
  <c r="AG5" i="1"/>
  <c r="AF48" i="1"/>
  <c r="AF47" i="1" s="1"/>
  <c r="W73" i="2" l="1"/>
  <c r="AF74" i="2"/>
  <c r="AF73" i="2" s="1"/>
  <c r="W47" i="2"/>
  <c r="AG48" i="2"/>
  <c r="AG47" i="2" s="1"/>
  <c r="AG20" i="2"/>
  <c r="AG19" i="2" s="1"/>
  <c r="K73" i="2"/>
  <c r="AC74" i="2"/>
  <c r="AC73" i="2" s="1"/>
  <c r="AG27" i="2"/>
  <c r="AG26" i="2" s="1"/>
  <c r="W76" i="1"/>
  <c r="W75" i="1" s="1"/>
  <c r="AG41" i="2"/>
  <c r="AG40" i="2" s="1"/>
  <c r="K40" i="2"/>
  <c r="AG55" i="2"/>
  <c r="AG54" i="2" s="1"/>
  <c r="AG13" i="2"/>
  <c r="AG12" i="2" s="1"/>
  <c r="K12" i="2"/>
  <c r="K74" i="2"/>
  <c r="AG74" i="2" s="1"/>
  <c r="AG6" i="2"/>
  <c r="AG5" i="2" s="1"/>
  <c r="AG73" i="2"/>
  <c r="AG80" i="1"/>
  <c r="AG76" i="1"/>
  <c r="AG75" i="1" s="1"/>
  <c r="V75" i="1"/>
  <c r="AF76" i="1"/>
  <c r="AF75" i="1" s="1"/>
</calcChain>
</file>

<file path=xl/sharedStrings.xml><?xml version="1.0" encoding="utf-8"?>
<sst xmlns="http://schemas.openxmlformats.org/spreadsheetml/2006/main" count="379" uniqueCount="47">
  <si>
    <t>2013-2014 уч.г        (отчет)</t>
  </si>
  <si>
    <t>1 кл</t>
  </si>
  <si>
    <t>2 кл</t>
  </si>
  <si>
    <t>3 кл</t>
  </si>
  <si>
    <t>4 кл</t>
  </si>
  <si>
    <t>1-4кл.</t>
  </si>
  <si>
    <t>5 кл</t>
  </si>
  <si>
    <t>6 кл</t>
  </si>
  <si>
    <t>7 кл</t>
  </si>
  <si>
    <t>8 кл</t>
  </si>
  <si>
    <t>9 кл</t>
  </si>
  <si>
    <t>5-9 кл.</t>
  </si>
  <si>
    <t>10 кл</t>
  </si>
  <si>
    <t>11 кл</t>
  </si>
  <si>
    <t>10-11 кл.</t>
  </si>
  <si>
    <t>12кл.</t>
  </si>
  <si>
    <t>итого                                       2013-2014</t>
  </si>
  <si>
    <t>кл</t>
  </si>
  <si>
    <t>уч-ся</t>
  </si>
  <si>
    <t>шк.1</t>
  </si>
  <si>
    <t>уч-ся общеобр.кл.</t>
  </si>
  <si>
    <t>углублен.обуч</t>
  </si>
  <si>
    <t>уч-ся зпр</t>
  </si>
  <si>
    <t>веч.кл.</t>
  </si>
  <si>
    <t>дом.обуч.</t>
  </si>
  <si>
    <t>дистанц.обуч.</t>
  </si>
  <si>
    <t>шк.2</t>
  </si>
  <si>
    <t>ш 3 с уг.из.пр.</t>
  </si>
  <si>
    <t>шк.5</t>
  </si>
  <si>
    <t>шк.6</t>
  </si>
  <si>
    <t>шк.8</t>
  </si>
  <si>
    <t>гимн.</t>
  </si>
  <si>
    <t>нач.шк. 11</t>
  </si>
  <si>
    <t>итого</t>
  </si>
  <si>
    <t>веч.кл.(общеоб.ш)</t>
  </si>
  <si>
    <t>2011-2012 уч.г        (отчет)</t>
  </si>
  <si>
    <t>1-4 кл.</t>
  </si>
  <si>
    <t>итого                                       2011-2012</t>
  </si>
  <si>
    <t>ш-с 9</t>
  </si>
  <si>
    <t>ш-с 12</t>
  </si>
  <si>
    <t>Веч.шк.</t>
  </si>
  <si>
    <t>веч.кл.(веч.шк.)</t>
  </si>
  <si>
    <t>2012-2013 уч.г        (отчет)</t>
  </si>
  <si>
    <t>итого                                       2012-2013</t>
  </si>
  <si>
    <r>
      <t xml:space="preserve">К О М П Л Е К Т О В А Н И Е         на  1 сентября   </t>
    </r>
    <r>
      <rPr>
        <b/>
        <i/>
        <sz val="10"/>
        <color indexed="10"/>
        <rFont val="Arial Cyr"/>
        <charset val="204"/>
      </rPr>
      <t>2011 - 2012</t>
    </r>
    <r>
      <rPr>
        <b/>
        <i/>
        <sz val="10"/>
        <color indexed="18"/>
        <rFont val="Arial Cyr"/>
        <family val="2"/>
        <charset val="204"/>
      </rPr>
      <t xml:space="preserve">уч. года </t>
    </r>
  </si>
  <si>
    <r>
      <t xml:space="preserve">К О М П Л Е К Т О В А Н И Е         на  1 сентября   </t>
    </r>
    <r>
      <rPr>
        <b/>
        <i/>
        <sz val="9"/>
        <color indexed="10"/>
        <rFont val="Arial Cyr"/>
        <charset val="204"/>
      </rPr>
      <t>2012 - 2013</t>
    </r>
    <r>
      <rPr>
        <b/>
        <i/>
        <sz val="9"/>
        <color indexed="18"/>
        <rFont val="Arial Cyr"/>
        <family val="2"/>
        <charset val="204"/>
      </rPr>
      <t xml:space="preserve">уч. года </t>
    </r>
  </si>
  <si>
    <t xml:space="preserve">К О М П Л Е К Т О В А Н И Е          на  1 сентября   2013 - 2014 уч. года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</si>
</sst>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charset val="204"/>
      <scheme val="minor"/>
    </font>
    <font>
      <sz val="9"/>
      <name val="Arial"/>
      <family val="2"/>
      <charset val="204"/>
    </font>
    <font>
      <b/>
      <i/>
      <sz val="12"/>
      <color indexed="18"/>
      <name val="Arial Cyr"/>
      <family val="2"/>
      <charset val="204"/>
    </font>
    <font>
      <sz val="9"/>
      <color indexed="12"/>
      <name val="Arial"/>
      <family val="2"/>
      <charset val="204"/>
    </font>
    <font>
      <b/>
      <sz val="10"/>
      <color indexed="12"/>
      <name val="Arial"/>
      <family val="2"/>
      <charset val="204"/>
    </font>
    <font>
      <b/>
      <sz val="9"/>
      <color indexed="12"/>
      <name val="Arial"/>
      <family val="2"/>
      <charset val="204"/>
    </font>
    <font>
      <b/>
      <sz val="9"/>
      <name val="Arial"/>
      <family val="2"/>
      <charset val="204"/>
    </font>
    <font>
      <b/>
      <sz val="9"/>
      <color indexed="12"/>
      <name val="Arial"/>
      <family val="2"/>
      <charset val="204"/>
    </font>
    <font>
      <sz val="9"/>
      <name val="Arial"/>
      <family val="2"/>
      <charset val="204"/>
    </font>
    <font>
      <sz val="9"/>
      <color indexed="18"/>
      <name val="Arial"/>
      <family val="2"/>
      <charset val="204"/>
    </font>
    <font>
      <sz val="10"/>
      <name val="Arial"/>
      <family val="2"/>
      <charset val="204"/>
    </font>
    <font>
      <b/>
      <i/>
      <sz val="10"/>
      <color indexed="18"/>
      <name val="Arial Cyr"/>
      <family val="2"/>
      <charset val="204"/>
    </font>
    <font>
      <b/>
      <i/>
      <sz val="10"/>
      <color indexed="10"/>
      <name val="Arial Cyr"/>
      <charset val="204"/>
    </font>
    <font>
      <sz val="10"/>
      <color indexed="12"/>
      <name val="Arial"/>
      <family val="2"/>
      <charset val="204"/>
    </font>
    <font>
      <sz val="9"/>
      <color indexed="12"/>
      <name val="Arial"/>
      <family val="2"/>
      <charset val="204"/>
    </font>
    <font>
      <b/>
      <sz val="9"/>
      <name val="Arial"/>
      <family val="2"/>
      <charset val="204"/>
    </font>
    <font>
      <b/>
      <i/>
      <sz val="9"/>
      <color indexed="18"/>
      <name val="Arial Cyr"/>
      <family val="2"/>
      <charset val="204"/>
    </font>
    <font>
      <b/>
      <i/>
      <sz val="9"/>
      <color indexed="10"/>
      <name val="Arial Cyr"/>
      <charset val="204"/>
    </font>
    <font>
      <sz val="8"/>
      <name val="Arial"/>
      <family val="2"/>
      <charset val="204"/>
    </font>
    <font>
      <b/>
      <sz val="8"/>
      <color indexed="12"/>
      <name val="Arial"/>
      <family val="2"/>
      <charset val="204"/>
    </font>
    <font>
      <sz val="8"/>
      <color indexed="12"/>
      <name val="Arial"/>
      <family val="2"/>
      <charset val="204"/>
    </font>
    <font>
      <b/>
      <sz val="8"/>
      <name val="Arial"/>
      <family val="2"/>
      <charset val="204"/>
    </font>
    <font>
      <sz val="8"/>
      <color indexed="18"/>
      <name val="Arial"/>
      <family val="2"/>
      <charset val="204"/>
    </font>
    <font>
      <sz val="8"/>
      <color theme="1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9"/>
        <bgColor indexed="64"/>
      </patternFill>
    </fill>
  </fills>
  <borders count="6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23">
    <xf numFmtId="0" fontId="0" fillId="0" borderId="0" xfId="0"/>
    <xf numFmtId="3" fontId="1" fillId="0" borderId="0" xfId="0" applyNumberFormat="1" applyFont="1"/>
    <xf numFmtId="0" fontId="2" fillId="0" borderId="0" xfId="0" applyFont="1"/>
    <xf numFmtId="3" fontId="3" fillId="0" borderId="0" xfId="0" applyNumberFormat="1" applyFont="1"/>
    <xf numFmtId="3" fontId="4" fillId="0" borderId="0" xfId="0" applyNumberFormat="1" applyFont="1" applyAlignment="1">
      <alignment vertical="center"/>
    </xf>
    <xf numFmtId="3" fontId="5" fillId="0" borderId="6" xfId="0" applyNumberFormat="1" applyFont="1" applyBorder="1" applyAlignment="1">
      <alignment horizontal="center" vertical="center"/>
    </xf>
    <xf numFmtId="3" fontId="5" fillId="0" borderId="10" xfId="0" applyNumberFormat="1" applyFont="1" applyBorder="1" applyAlignment="1">
      <alignment horizontal="center" vertical="center"/>
    </xf>
    <xf numFmtId="3" fontId="5" fillId="0" borderId="0" xfId="0" applyNumberFormat="1" applyFont="1" applyBorder="1" applyAlignment="1">
      <alignment horizontal="center" vertical="center"/>
    </xf>
    <xf numFmtId="3" fontId="5" fillId="0" borderId="11" xfId="0" applyNumberFormat="1" applyFont="1" applyBorder="1" applyAlignment="1">
      <alignment horizontal="center" vertical="center"/>
    </xf>
    <xf numFmtId="3" fontId="5" fillId="0" borderId="12" xfId="0" applyNumberFormat="1" applyFont="1" applyBorder="1" applyAlignment="1">
      <alignment horizontal="center" vertical="center"/>
    </xf>
    <xf numFmtId="3" fontId="5" fillId="3" borderId="13" xfId="0" applyNumberFormat="1" applyFont="1" applyFill="1" applyBorder="1" applyAlignment="1">
      <alignment horizontal="center" vertical="center"/>
    </xf>
    <xf numFmtId="3" fontId="5" fillId="3" borderId="11" xfId="0" applyNumberFormat="1" applyFont="1" applyFill="1" applyBorder="1" applyAlignment="1">
      <alignment horizontal="center" vertical="center"/>
    </xf>
    <xf numFmtId="3" fontId="5" fillId="3" borderId="14" xfId="0" applyNumberFormat="1" applyFont="1" applyFill="1" applyBorder="1" applyAlignment="1">
      <alignment horizontal="center" vertical="center"/>
    </xf>
    <xf numFmtId="3" fontId="5" fillId="3" borderId="15" xfId="0" applyNumberFormat="1" applyFont="1" applyFill="1" applyBorder="1" applyAlignment="1">
      <alignment horizontal="center" vertical="center"/>
    </xf>
    <xf numFmtId="3" fontId="5" fillId="3" borderId="12" xfId="0" applyNumberFormat="1" applyFont="1" applyFill="1" applyBorder="1" applyAlignment="1">
      <alignment horizontal="center" vertical="center"/>
    </xf>
    <xf numFmtId="3" fontId="5" fillId="4" borderId="13" xfId="0" applyNumberFormat="1" applyFont="1" applyFill="1" applyBorder="1" applyAlignment="1">
      <alignment horizontal="center" vertical="center"/>
    </xf>
    <xf numFmtId="3" fontId="5" fillId="4" borderId="11" xfId="0" applyNumberFormat="1" applyFont="1" applyFill="1" applyBorder="1" applyAlignment="1">
      <alignment horizontal="center" vertical="center"/>
    </xf>
    <xf numFmtId="3" fontId="5" fillId="5" borderId="0" xfId="0" applyNumberFormat="1" applyFont="1" applyFill="1" applyBorder="1" applyAlignment="1">
      <alignment horizontal="center" vertical="center"/>
    </xf>
    <xf numFmtId="3" fontId="5" fillId="5" borderId="11" xfId="0" applyNumberFormat="1" applyFont="1" applyFill="1" applyBorder="1" applyAlignment="1">
      <alignment horizontal="center" vertical="center"/>
    </xf>
    <xf numFmtId="3" fontId="6" fillId="3" borderId="16" xfId="0" applyNumberFormat="1" applyFont="1" applyFill="1" applyBorder="1" applyAlignment="1">
      <alignment horizontal="center" vertical="center"/>
    </xf>
    <xf numFmtId="3" fontId="7" fillId="3" borderId="17" xfId="0" applyNumberFormat="1" applyFont="1" applyFill="1" applyBorder="1" applyAlignment="1">
      <alignment horizontal="center" vertical="center"/>
    </xf>
    <xf numFmtId="3" fontId="7" fillId="3" borderId="5" xfId="0" applyNumberFormat="1" applyFont="1" applyFill="1" applyBorder="1" applyAlignment="1">
      <alignment horizontal="center" vertical="center"/>
    </xf>
    <xf numFmtId="3" fontId="7" fillId="3" borderId="18" xfId="0" applyNumberFormat="1" applyFont="1" applyFill="1" applyBorder="1" applyAlignment="1">
      <alignment horizontal="center" vertical="center"/>
    </xf>
    <xf numFmtId="3" fontId="8" fillId="6" borderId="9" xfId="0" applyNumberFormat="1" applyFont="1" applyFill="1" applyBorder="1" applyAlignment="1">
      <alignment horizontal="center" vertical="center"/>
    </xf>
    <xf numFmtId="3" fontId="7" fillId="6" borderId="9" xfId="0" applyNumberFormat="1" applyFont="1" applyFill="1" applyBorder="1" applyAlignment="1">
      <alignment horizontal="center" vertical="center"/>
    </xf>
    <xf numFmtId="3" fontId="7" fillId="6" borderId="19" xfId="0" applyNumberFormat="1" applyFont="1" applyFill="1" applyBorder="1" applyAlignment="1">
      <alignment horizontal="center" vertical="center"/>
    </xf>
    <xf numFmtId="3" fontId="7" fillId="6" borderId="20" xfId="0" applyNumberFormat="1" applyFont="1" applyFill="1" applyBorder="1" applyAlignment="1">
      <alignment horizontal="center" vertical="center"/>
    </xf>
    <xf numFmtId="3" fontId="7" fillId="6" borderId="21" xfId="0" applyNumberFormat="1" applyFont="1" applyFill="1" applyBorder="1" applyAlignment="1">
      <alignment horizontal="center" vertical="center"/>
    </xf>
    <xf numFmtId="3" fontId="7" fillId="6" borderId="22" xfId="0" applyNumberFormat="1" applyFont="1" applyFill="1" applyBorder="1" applyAlignment="1">
      <alignment horizontal="center" vertical="center"/>
    </xf>
    <xf numFmtId="3" fontId="7" fillId="5" borderId="23" xfId="0" applyNumberFormat="1" applyFont="1" applyFill="1" applyBorder="1" applyAlignment="1">
      <alignment horizontal="center" vertical="center"/>
    </xf>
    <xf numFmtId="3" fontId="7" fillId="5" borderId="24" xfId="0" applyNumberFormat="1" applyFont="1" applyFill="1" applyBorder="1" applyAlignment="1">
      <alignment horizontal="center" vertical="center"/>
    </xf>
    <xf numFmtId="3" fontId="1" fillId="0" borderId="25" xfId="0" applyNumberFormat="1" applyFont="1" applyBorder="1"/>
    <xf numFmtId="3" fontId="3" fillId="0" borderId="26" xfId="0" applyNumberFormat="1" applyFont="1" applyBorder="1" applyAlignment="1">
      <alignment horizontal="center" vertical="center"/>
    </xf>
    <xf numFmtId="3" fontId="3" fillId="0" borderId="27" xfId="0" applyNumberFormat="1" applyFont="1" applyBorder="1" applyAlignment="1">
      <alignment horizontal="center" vertical="center"/>
    </xf>
    <xf numFmtId="3" fontId="3" fillId="7" borderId="28" xfId="0" applyNumberFormat="1" applyFont="1" applyFill="1" applyBorder="1" applyAlignment="1">
      <alignment horizontal="center" vertical="center"/>
    </xf>
    <xf numFmtId="3" fontId="3" fillId="7" borderId="29" xfId="0" applyNumberFormat="1" applyFont="1" applyFill="1" applyBorder="1" applyAlignment="1">
      <alignment horizontal="center" vertical="center"/>
    </xf>
    <xf numFmtId="3" fontId="3" fillId="7" borderId="30" xfId="0" applyNumberFormat="1" applyFont="1" applyFill="1" applyBorder="1" applyAlignment="1">
      <alignment horizontal="center" vertical="center"/>
    </xf>
    <xf numFmtId="3" fontId="3" fillId="7" borderId="27" xfId="0" applyNumberFormat="1" applyFont="1" applyFill="1" applyBorder="1" applyAlignment="1">
      <alignment horizontal="center" vertical="center"/>
    </xf>
    <xf numFmtId="3" fontId="3" fillId="7" borderId="31" xfId="0" applyNumberFormat="1" applyFont="1" applyFill="1" applyBorder="1" applyAlignment="1">
      <alignment horizontal="center" vertical="center"/>
    </xf>
    <xf numFmtId="3" fontId="5" fillId="5" borderId="28" xfId="0" applyNumberFormat="1" applyFont="1" applyFill="1" applyBorder="1" applyAlignment="1">
      <alignment horizontal="center" vertical="center"/>
    </xf>
    <xf numFmtId="3" fontId="5" fillId="5" borderId="29" xfId="0" applyNumberFormat="1" applyFont="1" applyFill="1" applyBorder="1" applyAlignment="1">
      <alignment horizontal="center" vertical="center"/>
    </xf>
    <xf numFmtId="3" fontId="9" fillId="2" borderId="13" xfId="0" applyNumberFormat="1" applyFont="1" applyFill="1" applyBorder="1"/>
    <xf numFmtId="3" fontId="3" fillId="0" borderId="28" xfId="0" applyNumberFormat="1" applyFont="1" applyBorder="1" applyAlignment="1">
      <alignment horizontal="center" vertical="center"/>
    </xf>
    <xf numFmtId="3" fontId="3" fillId="0" borderId="29" xfId="0" applyNumberFormat="1" applyFont="1" applyBorder="1" applyAlignment="1">
      <alignment horizontal="center" vertical="center"/>
    </xf>
    <xf numFmtId="3" fontId="9" fillId="4" borderId="32" xfId="0" applyNumberFormat="1" applyFont="1" applyFill="1" applyBorder="1"/>
    <xf numFmtId="3" fontId="3" fillId="0" borderId="33" xfId="0" applyNumberFormat="1" applyFont="1" applyBorder="1" applyAlignment="1">
      <alignment horizontal="center" vertical="center"/>
    </xf>
    <xf numFmtId="3" fontId="3" fillId="0" borderId="34" xfId="0" applyNumberFormat="1" applyFont="1" applyBorder="1" applyAlignment="1">
      <alignment horizontal="center" vertical="center"/>
    </xf>
    <xf numFmtId="3" fontId="3" fillId="7" borderId="33" xfId="0" applyNumberFormat="1" applyFont="1" applyFill="1" applyBorder="1" applyAlignment="1">
      <alignment horizontal="center" vertical="center"/>
    </xf>
    <xf numFmtId="3" fontId="3" fillId="7" borderId="34" xfId="0" applyNumberFormat="1" applyFont="1" applyFill="1" applyBorder="1" applyAlignment="1">
      <alignment horizontal="center" vertical="center"/>
    </xf>
    <xf numFmtId="3" fontId="9" fillId="0" borderId="25" xfId="0" applyNumberFormat="1" applyFont="1" applyBorder="1"/>
    <xf numFmtId="3" fontId="3" fillId="0" borderId="25" xfId="0" applyNumberFormat="1" applyFont="1" applyBorder="1" applyAlignment="1">
      <alignment horizontal="center" vertical="center"/>
    </xf>
    <xf numFmtId="3" fontId="5" fillId="5" borderId="26" xfId="0" applyNumberFormat="1" applyFont="1" applyFill="1" applyBorder="1" applyAlignment="1">
      <alignment horizontal="center" vertical="center"/>
    </xf>
    <xf numFmtId="3" fontId="5" fillId="5" borderId="27" xfId="0" applyNumberFormat="1" applyFont="1" applyFill="1" applyBorder="1" applyAlignment="1">
      <alignment horizontal="center" vertical="center"/>
    </xf>
    <xf numFmtId="3" fontId="9" fillId="0" borderId="35" xfId="0" applyNumberFormat="1" applyFont="1" applyBorder="1"/>
    <xf numFmtId="3" fontId="3" fillId="0" borderId="36" xfId="0" applyNumberFormat="1" applyFont="1" applyBorder="1" applyAlignment="1">
      <alignment horizontal="center" vertical="center"/>
    </xf>
    <xf numFmtId="3" fontId="3" fillId="0" borderId="15" xfId="0" applyNumberFormat="1" applyFont="1" applyBorder="1" applyAlignment="1">
      <alignment horizontal="center" vertical="center"/>
    </xf>
    <xf numFmtId="3" fontId="3" fillId="7" borderId="36" xfId="0" applyNumberFormat="1" applyFont="1" applyFill="1" applyBorder="1" applyAlignment="1">
      <alignment horizontal="center" vertical="center"/>
    </xf>
    <xf numFmtId="3" fontId="3" fillId="7" borderId="15" xfId="0" applyNumberFormat="1" applyFont="1" applyFill="1" applyBorder="1" applyAlignment="1">
      <alignment horizontal="center" vertical="center"/>
    </xf>
    <xf numFmtId="3" fontId="3" fillId="7" borderId="37" xfId="0" applyNumberFormat="1" applyFont="1" applyFill="1" applyBorder="1" applyAlignment="1">
      <alignment horizontal="center" vertical="center"/>
    </xf>
    <xf numFmtId="3" fontId="3" fillId="0" borderId="38" xfId="0" applyNumberFormat="1" applyFont="1" applyBorder="1" applyAlignment="1">
      <alignment horizontal="center" vertical="center"/>
    </xf>
    <xf numFmtId="3" fontId="3" fillId="0" borderId="11" xfId="0" applyNumberFormat="1" applyFont="1" applyBorder="1" applyAlignment="1">
      <alignment horizontal="center" vertical="center"/>
    </xf>
    <xf numFmtId="3" fontId="3" fillId="7" borderId="39" xfId="0" applyNumberFormat="1" applyFont="1" applyFill="1" applyBorder="1" applyAlignment="1">
      <alignment horizontal="center" vertical="center"/>
    </xf>
    <xf numFmtId="3" fontId="5" fillId="5" borderId="36" xfId="0" applyNumberFormat="1" applyFont="1" applyFill="1" applyBorder="1" applyAlignment="1">
      <alignment horizontal="center" vertical="center"/>
    </xf>
    <xf numFmtId="3" fontId="5" fillId="5" borderId="15" xfId="0" applyNumberFormat="1" applyFont="1" applyFill="1" applyBorder="1" applyAlignment="1">
      <alignment horizontal="center" vertical="center"/>
    </xf>
    <xf numFmtId="3" fontId="7" fillId="3" borderId="0" xfId="0" applyNumberFormat="1" applyFont="1" applyFill="1" applyBorder="1" applyAlignment="1">
      <alignment horizontal="center" vertical="center"/>
    </xf>
    <xf numFmtId="3" fontId="7" fillId="3" borderId="34" xfId="0" applyNumberFormat="1" applyFont="1" applyFill="1" applyBorder="1" applyAlignment="1">
      <alignment horizontal="center" vertical="center"/>
    </xf>
    <xf numFmtId="3" fontId="7" fillId="6" borderId="26" xfId="0" applyNumberFormat="1" applyFont="1" applyFill="1" applyBorder="1" applyAlignment="1">
      <alignment horizontal="center" vertical="center"/>
    </xf>
    <xf numFmtId="3" fontId="7" fillId="6" borderId="27" xfId="0" applyNumberFormat="1" applyFont="1" applyFill="1" applyBorder="1" applyAlignment="1">
      <alignment horizontal="center" vertical="center"/>
    </xf>
    <xf numFmtId="3" fontId="6" fillId="3" borderId="16" xfId="0" applyNumberFormat="1" applyFont="1" applyFill="1" applyBorder="1"/>
    <xf numFmtId="3" fontId="6" fillId="3" borderId="16" xfId="0" applyNumberFormat="1" applyFont="1" applyFill="1" applyBorder="1" applyAlignment="1">
      <alignment horizontal="center"/>
    </xf>
    <xf numFmtId="3" fontId="6" fillId="3" borderId="40" xfId="0" applyNumberFormat="1" applyFont="1" applyFill="1" applyBorder="1" applyAlignment="1">
      <alignment horizontal="center"/>
    </xf>
    <xf numFmtId="3" fontId="1" fillId="0" borderId="41" xfId="0" applyNumberFormat="1" applyFont="1" applyBorder="1"/>
    <xf numFmtId="3" fontId="3" fillId="0" borderId="42" xfId="0" applyNumberFormat="1" applyFont="1" applyBorder="1" applyAlignment="1">
      <alignment horizontal="center" vertical="center"/>
    </xf>
    <xf numFmtId="3" fontId="3" fillId="0" borderId="43" xfId="0" applyNumberFormat="1" applyFont="1" applyBorder="1" applyAlignment="1">
      <alignment horizontal="center" vertical="center"/>
    </xf>
    <xf numFmtId="0" fontId="3" fillId="0" borderId="25" xfId="0" applyNumberFormat="1" applyFont="1" applyBorder="1" applyAlignment="1">
      <alignment horizontal="center" vertical="center"/>
    </xf>
    <xf numFmtId="0" fontId="3" fillId="0" borderId="29" xfId="0" applyNumberFormat="1" applyFont="1" applyBorder="1" applyAlignment="1">
      <alignment horizontal="center" vertical="center"/>
    </xf>
    <xf numFmtId="3" fontId="1" fillId="0" borderId="13" xfId="0" applyNumberFormat="1" applyFont="1" applyBorder="1"/>
    <xf numFmtId="3" fontId="1" fillId="0" borderId="44" xfId="0" applyNumberFormat="1" applyFont="1" applyBorder="1"/>
    <xf numFmtId="3" fontId="3" fillId="0" borderId="30" xfId="0" applyNumberFormat="1" applyFont="1" applyBorder="1" applyAlignment="1">
      <alignment horizontal="center" vertical="center"/>
    </xf>
    <xf numFmtId="3" fontId="3" fillId="0" borderId="31" xfId="0" applyNumberFormat="1" applyFont="1" applyBorder="1" applyAlignment="1">
      <alignment horizontal="center" vertical="center"/>
    </xf>
    <xf numFmtId="3" fontId="3" fillId="7" borderId="26" xfId="0" applyNumberFormat="1" applyFont="1" applyFill="1" applyBorder="1" applyAlignment="1">
      <alignment horizontal="center" vertical="center"/>
    </xf>
    <xf numFmtId="0" fontId="3" fillId="0" borderId="45" xfId="0" applyNumberFormat="1" applyFont="1" applyBorder="1" applyAlignment="1">
      <alignment horizontal="center" vertical="center"/>
    </xf>
    <xf numFmtId="0" fontId="3" fillId="0" borderId="27" xfId="0" applyNumberFormat="1" applyFont="1" applyBorder="1" applyAlignment="1">
      <alignment horizontal="center" vertical="center"/>
    </xf>
    <xf numFmtId="3" fontId="1" fillId="0" borderId="46" xfId="0" applyNumberFormat="1" applyFont="1" applyBorder="1"/>
    <xf numFmtId="3" fontId="3" fillId="0" borderId="47" xfId="0" applyNumberFormat="1" applyFont="1" applyBorder="1" applyAlignment="1">
      <alignment horizontal="center" vertical="center"/>
    </xf>
    <xf numFmtId="3" fontId="3" fillId="0" borderId="48" xfId="0" applyNumberFormat="1" applyFont="1" applyBorder="1" applyAlignment="1">
      <alignment horizontal="center" vertical="center"/>
    </xf>
    <xf numFmtId="0" fontId="3" fillId="0" borderId="35" xfId="0" applyNumberFormat="1" applyFont="1" applyBorder="1" applyAlignment="1">
      <alignment horizontal="center" vertical="center"/>
    </xf>
    <xf numFmtId="0" fontId="3" fillId="0" borderId="15" xfId="0" applyNumberFormat="1" applyFont="1" applyBorder="1" applyAlignment="1">
      <alignment horizontal="center" vertical="center"/>
    </xf>
    <xf numFmtId="3" fontId="1" fillId="0" borderId="26" xfId="0" applyNumberFormat="1" applyFont="1" applyBorder="1" applyAlignment="1">
      <alignment horizontal="right"/>
    </xf>
    <xf numFmtId="3" fontId="1" fillId="0" borderId="27" xfId="0" applyNumberFormat="1" applyFont="1" applyBorder="1" applyAlignment="1">
      <alignment horizontal="right"/>
    </xf>
    <xf numFmtId="3" fontId="1" fillId="0" borderId="30" xfId="0" applyNumberFormat="1" applyFont="1" applyBorder="1" applyAlignment="1">
      <alignment horizontal="right"/>
    </xf>
    <xf numFmtId="3" fontId="1" fillId="0" borderId="31" xfId="0" applyNumberFormat="1" applyFont="1" applyBorder="1" applyAlignment="1">
      <alignment horizontal="right"/>
    </xf>
    <xf numFmtId="3" fontId="3" fillId="0" borderId="45" xfId="0" applyNumberFormat="1" applyFont="1" applyBorder="1" applyAlignment="1">
      <alignment horizontal="center" vertical="center"/>
    </xf>
    <xf numFmtId="0" fontId="3" fillId="0" borderId="32" xfId="0" applyNumberFormat="1" applyFont="1" applyBorder="1" applyAlignment="1">
      <alignment horizontal="center" vertical="center"/>
    </xf>
    <xf numFmtId="0" fontId="3" fillId="0" borderId="11" xfId="0" applyNumberFormat="1" applyFont="1" applyBorder="1" applyAlignment="1">
      <alignment horizontal="center" vertical="center"/>
    </xf>
    <xf numFmtId="3" fontId="5" fillId="8" borderId="49" xfId="0" applyNumberFormat="1" applyFont="1" applyFill="1" applyBorder="1" applyAlignment="1">
      <alignment horizontal="center"/>
    </xf>
    <xf numFmtId="3" fontId="5" fillId="8" borderId="50" xfId="0" applyNumberFormat="1" applyFont="1" applyFill="1" applyBorder="1" applyAlignment="1">
      <alignment horizontal="right"/>
    </xf>
    <xf numFmtId="3" fontId="5" fillId="8" borderId="4" xfId="0" applyNumberFormat="1" applyFont="1" applyFill="1" applyBorder="1" applyAlignment="1">
      <alignment horizontal="right"/>
    </xf>
    <xf numFmtId="3" fontId="5" fillId="8" borderId="5" xfId="0" applyNumberFormat="1" applyFont="1" applyFill="1" applyBorder="1" applyAlignment="1">
      <alignment horizontal="right"/>
    </xf>
    <xf numFmtId="3" fontId="5" fillId="8" borderId="17" xfId="0" applyNumberFormat="1" applyFont="1" applyFill="1" applyBorder="1" applyAlignment="1">
      <alignment horizontal="right"/>
    </xf>
    <xf numFmtId="3" fontId="7" fillId="8" borderId="1" xfId="0" applyNumberFormat="1" applyFont="1" applyFill="1" applyBorder="1" applyAlignment="1">
      <alignment horizontal="center" vertical="center"/>
    </xf>
    <xf numFmtId="3" fontId="7" fillId="8" borderId="5" xfId="0" applyNumberFormat="1" applyFont="1" applyFill="1" applyBorder="1" applyAlignment="1">
      <alignment horizontal="center" vertical="center"/>
    </xf>
    <xf numFmtId="3" fontId="5" fillId="8" borderId="1" xfId="0" applyNumberFormat="1" applyFont="1" applyFill="1" applyBorder="1" applyAlignment="1">
      <alignment horizontal="center" vertical="center"/>
    </xf>
    <xf numFmtId="3" fontId="5" fillId="8" borderId="5" xfId="0" applyNumberFormat="1" applyFont="1" applyFill="1" applyBorder="1" applyAlignment="1">
      <alignment horizontal="center" vertical="center"/>
    </xf>
    <xf numFmtId="3" fontId="5" fillId="0" borderId="20" xfId="0" applyNumberFormat="1" applyFont="1" applyBorder="1" applyAlignment="1">
      <alignment horizontal="right"/>
    </xf>
    <xf numFmtId="3" fontId="5" fillId="0" borderId="19" xfId="0" applyNumberFormat="1" applyFont="1" applyBorder="1" applyAlignment="1">
      <alignment horizontal="right"/>
    </xf>
    <xf numFmtId="3" fontId="5" fillId="0" borderId="30" xfId="0" applyNumberFormat="1" applyFont="1" applyBorder="1" applyAlignment="1">
      <alignment horizontal="right"/>
    </xf>
    <xf numFmtId="3" fontId="5" fillId="0" borderId="27" xfId="0" applyNumberFormat="1" applyFont="1" applyBorder="1" applyAlignment="1">
      <alignment horizontal="right"/>
    </xf>
    <xf numFmtId="3" fontId="5" fillId="0" borderId="26" xfId="0" applyNumberFormat="1" applyFont="1" applyBorder="1" applyAlignment="1">
      <alignment horizontal="right"/>
    </xf>
    <xf numFmtId="3" fontId="5" fillId="7" borderId="26" xfId="0" applyNumberFormat="1" applyFont="1" applyFill="1" applyBorder="1" applyAlignment="1">
      <alignment horizontal="right"/>
    </xf>
    <xf numFmtId="3" fontId="5" fillId="7" borderId="27" xfId="0" applyNumberFormat="1" applyFont="1" applyFill="1" applyBorder="1" applyAlignment="1">
      <alignment horizontal="right"/>
    </xf>
    <xf numFmtId="3" fontId="5" fillId="0" borderId="28" xfId="0" applyNumberFormat="1" applyFont="1" applyBorder="1" applyAlignment="1">
      <alignment horizontal="right"/>
    </xf>
    <xf numFmtId="3" fontId="5" fillId="0" borderId="29" xfId="0" applyNumberFormat="1" applyFont="1" applyBorder="1" applyAlignment="1">
      <alignment horizontal="right"/>
    </xf>
    <xf numFmtId="3" fontId="5" fillId="0" borderId="42" xfId="0" applyNumberFormat="1" applyFont="1" applyBorder="1" applyAlignment="1">
      <alignment horizontal="right"/>
    </xf>
    <xf numFmtId="3" fontId="5" fillId="7" borderId="28" xfId="0" applyNumberFormat="1" applyFont="1" applyFill="1" applyBorder="1" applyAlignment="1">
      <alignment horizontal="right"/>
    </xf>
    <xf numFmtId="3" fontId="5" fillId="7" borderId="29" xfId="0" applyNumberFormat="1" applyFont="1" applyFill="1" applyBorder="1" applyAlignment="1">
      <alignment horizontal="right"/>
    </xf>
    <xf numFmtId="3" fontId="5" fillId="2" borderId="28" xfId="0" applyNumberFormat="1" applyFont="1" applyFill="1" applyBorder="1" applyAlignment="1">
      <alignment horizontal="right"/>
    </xf>
    <xf numFmtId="3" fontId="5" fillId="2" borderId="29" xfId="0" applyNumberFormat="1" applyFont="1" applyFill="1" applyBorder="1" applyAlignment="1">
      <alignment horizontal="right"/>
    </xf>
    <xf numFmtId="3" fontId="5" fillId="2" borderId="42" xfId="0" applyNumberFormat="1" applyFont="1" applyFill="1" applyBorder="1" applyAlignment="1">
      <alignment horizontal="right"/>
    </xf>
    <xf numFmtId="3" fontId="5" fillId="2" borderId="26" xfId="0" applyNumberFormat="1" applyFont="1" applyFill="1" applyBorder="1" applyAlignment="1">
      <alignment horizontal="center" vertical="center"/>
    </xf>
    <xf numFmtId="3" fontId="5" fillId="2" borderId="27" xfId="0" applyNumberFormat="1" applyFont="1" applyFill="1" applyBorder="1" applyAlignment="1">
      <alignment horizontal="center" vertical="center"/>
    </xf>
    <xf numFmtId="3" fontId="5" fillId="4" borderId="28" xfId="0" applyNumberFormat="1" applyFont="1" applyFill="1" applyBorder="1" applyAlignment="1">
      <alignment horizontal="right"/>
    </xf>
    <xf numFmtId="3" fontId="5" fillId="4" borderId="29" xfId="0" applyNumberFormat="1" applyFont="1" applyFill="1" applyBorder="1" applyAlignment="1">
      <alignment horizontal="right"/>
    </xf>
    <xf numFmtId="3" fontId="5" fillId="4" borderId="42" xfId="0" applyNumberFormat="1" applyFont="1" applyFill="1" applyBorder="1" applyAlignment="1">
      <alignment horizontal="right"/>
    </xf>
    <xf numFmtId="3" fontId="5" fillId="4" borderId="28" xfId="0" applyNumberFormat="1" applyFont="1" applyFill="1" applyBorder="1" applyAlignment="1">
      <alignment vertical="center"/>
    </xf>
    <xf numFmtId="3" fontId="5" fillId="4" borderId="29" xfId="0" applyNumberFormat="1" applyFont="1" applyFill="1" applyBorder="1" applyAlignment="1">
      <alignment vertical="center"/>
    </xf>
    <xf numFmtId="3" fontId="5" fillId="0" borderId="36" xfId="0" applyNumberFormat="1" applyFont="1" applyBorder="1" applyAlignment="1">
      <alignment horizontal="right"/>
    </xf>
    <xf numFmtId="3" fontId="5" fillId="0" borderId="15" xfId="0" applyNumberFormat="1" applyFont="1" applyBorder="1" applyAlignment="1">
      <alignment horizontal="right"/>
    </xf>
    <xf numFmtId="3" fontId="10" fillId="0" borderId="0" xfId="0" applyNumberFormat="1" applyFont="1"/>
    <xf numFmtId="0" fontId="11" fillId="0" borderId="0" xfId="0" applyFont="1"/>
    <xf numFmtId="3" fontId="13" fillId="0" borderId="0" xfId="0" applyNumberFormat="1" applyFont="1"/>
    <xf numFmtId="3" fontId="4" fillId="0" borderId="18" xfId="0" applyNumberFormat="1" applyFont="1" applyBorder="1" applyAlignment="1">
      <alignment vertical="center"/>
    </xf>
    <xf numFmtId="3" fontId="4" fillId="0" borderId="51" xfId="0" applyNumberFormat="1" applyFont="1" applyBorder="1" applyAlignment="1">
      <alignment vertical="center"/>
    </xf>
    <xf numFmtId="3" fontId="4" fillId="0" borderId="0" xfId="0" applyNumberFormat="1" applyFont="1" applyBorder="1" applyAlignment="1">
      <alignment horizontal="center" vertical="center"/>
    </xf>
    <xf numFmtId="3" fontId="14" fillId="0" borderId="10" xfId="0" applyNumberFormat="1" applyFont="1" applyBorder="1" applyAlignment="1">
      <alignment horizontal="center" vertical="center"/>
    </xf>
    <xf numFmtId="3" fontId="14" fillId="0" borderId="0" xfId="0" applyNumberFormat="1" applyFont="1" applyBorder="1" applyAlignment="1">
      <alignment horizontal="center" vertical="center"/>
    </xf>
    <xf numFmtId="3" fontId="14" fillId="0" borderId="11" xfId="0" applyNumberFormat="1" applyFont="1" applyBorder="1" applyAlignment="1">
      <alignment horizontal="center" vertical="center"/>
    </xf>
    <xf numFmtId="3" fontId="14" fillId="0" borderId="12" xfId="0" applyNumberFormat="1" applyFont="1" applyBorder="1" applyAlignment="1">
      <alignment horizontal="center" vertical="center"/>
    </xf>
    <xf numFmtId="3" fontId="14" fillId="3" borderId="13" xfId="0" applyNumberFormat="1" applyFont="1" applyFill="1" applyBorder="1" applyAlignment="1">
      <alignment horizontal="center" vertical="center"/>
    </xf>
    <xf numFmtId="3" fontId="14" fillId="3" borderId="11" xfId="0" applyNumberFormat="1" applyFont="1" applyFill="1" applyBorder="1" applyAlignment="1">
      <alignment horizontal="center" vertical="center"/>
    </xf>
    <xf numFmtId="3" fontId="14" fillId="3" borderId="14" xfId="0" applyNumberFormat="1" applyFont="1" applyFill="1" applyBorder="1" applyAlignment="1">
      <alignment horizontal="center" vertical="center"/>
    </xf>
    <xf numFmtId="3" fontId="14" fillId="3" borderId="15" xfId="0" applyNumberFormat="1" applyFont="1" applyFill="1" applyBorder="1" applyAlignment="1">
      <alignment horizontal="center" vertical="center"/>
    </xf>
    <xf numFmtId="3" fontId="14" fillId="3" borderId="12" xfId="0" applyNumberFormat="1" applyFont="1" applyFill="1" applyBorder="1" applyAlignment="1">
      <alignment horizontal="center" vertical="center"/>
    </xf>
    <xf numFmtId="3" fontId="14" fillId="8" borderId="13" xfId="0" applyNumberFormat="1" applyFont="1" applyFill="1" applyBorder="1" applyAlignment="1">
      <alignment horizontal="center" vertical="center"/>
    </xf>
    <xf numFmtId="3" fontId="14" fillId="8" borderId="11" xfId="0" applyNumberFormat="1" applyFont="1" applyFill="1" applyBorder="1" applyAlignment="1">
      <alignment horizontal="center" vertical="center"/>
    </xf>
    <xf numFmtId="3" fontId="14" fillId="5" borderId="0" xfId="0" applyNumberFormat="1" applyFont="1" applyFill="1" applyBorder="1" applyAlignment="1">
      <alignment horizontal="center" vertical="center"/>
    </xf>
    <xf numFmtId="3" fontId="14" fillId="5" borderId="11" xfId="0" applyNumberFormat="1" applyFont="1" applyFill="1" applyBorder="1" applyAlignment="1">
      <alignment horizontal="center" vertical="center"/>
    </xf>
    <xf numFmtId="3" fontId="14" fillId="8" borderId="17" xfId="0" applyNumberFormat="1" applyFont="1" applyFill="1" applyBorder="1" applyAlignment="1">
      <alignment horizontal="center" vertical="center"/>
    </xf>
    <xf numFmtId="3" fontId="14" fillId="8" borderId="5" xfId="0" applyNumberFormat="1" applyFont="1" applyFill="1" applyBorder="1" applyAlignment="1">
      <alignment horizontal="center" vertical="center"/>
    </xf>
    <xf numFmtId="3" fontId="14" fillId="8" borderId="50" xfId="0" applyNumberFormat="1" applyFont="1" applyFill="1" applyBorder="1" applyAlignment="1">
      <alignment horizontal="center" vertical="center"/>
    </xf>
    <xf numFmtId="3" fontId="14" fillId="8" borderId="24" xfId="0" applyNumberFormat="1" applyFont="1" applyFill="1" applyBorder="1" applyAlignment="1">
      <alignment horizontal="center" vertical="center"/>
    </xf>
    <xf numFmtId="3" fontId="7" fillId="8" borderId="50" xfId="0" applyNumberFormat="1" applyFont="1" applyFill="1" applyBorder="1" applyAlignment="1">
      <alignment horizontal="center" vertical="center"/>
    </xf>
    <xf numFmtId="3" fontId="7" fillId="8" borderId="24" xfId="0" applyNumberFormat="1" applyFont="1" applyFill="1" applyBorder="1" applyAlignment="1">
      <alignment horizontal="center" vertical="center"/>
    </xf>
    <xf numFmtId="3" fontId="3" fillId="6" borderId="20" xfId="0" applyNumberFormat="1" applyFont="1" applyFill="1" applyBorder="1" applyAlignment="1">
      <alignment horizontal="center" vertical="center"/>
    </xf>
    <xf numFmtId="3" fontId="3" fillId="6" borderId="19" xfId="0" applyNumberFormat="1" applyFont="1" applyFill="1" applyBorder="1" applyAlignment="1">
      <alignment horizontal="center" vertical="center"/>
    </xf>
    <xf numFmtId="3" fontId="3" fillId="6" borderId="22" xfId="0" applyNumberFormat="1" applyFont="1" applyFill="1" applyBorder="1" applyAlignment="1">
      <alignment horizontal="center" vertical="center"/>
    </xf>
    <xf numFmtId="3" fontId="3" fillId="6" borderId="21" xfId="0" applyNumberFormat="1" applyFont="1" applyFill="1" applyBorder="1" applyAlignment="1">
      <alignment horizontal="center" vertical="center"/>
    </xf>
    <xf numFmtId="0" fontId="3" fillId="6" borderId="7" xfId="0" applyNumberFormat="1" applyFont="1" applyFill="1" applyBorder="1" applyAlignment="1">
      <alignment horizontal="center" vertical="center"/>
    </xf>
    <xf numFmtId="0" fontId="3" fillId="6" borderId="22" xfId="0" applyNumberFormat="1" applyFont="1" applyFill="1" applyBorder="1" applyAlignment="1">
      <alignment horizontal="center" vertical="center"/>
    </xf>
    <xf numFmtId="3" fontId="5" fillId="5" borderId="20" xfId="0" applyNumberFormat="1" applyFont="1" applyFill="1" applyBorder="1" applyAlignment="1">
      <alignment horizontal="center" vertical="center"/>
    </xf>
    <xf numFmtId="3" fontId="5" fillId="5" borderId="19" xfId="0" applyNumberFormat="1" applyFont="1" applyFill="1" applyBorder="1" applyAlignment="1">
      <alignment horizontal="center" vertical="center"/>
    </xf>
    <xf numFmtId="3" fontId="3" fillId="9" borderId="33" xfId="0" applyNumberFormat="1" applyFont="1" applyFill="1" applyBorder="1" applyAlignment="1">
      <alignment horizontal="center" vertical="center"/>
    </xf>
    <xf numFmtId="3" fontId="3" fillId="9" borderId="34" xfId="0" applyNumberFormat="1" applyFont="1" applyFill="1" applyBorder="1" applyAlignment="1">
      <alignment horizontal="center" vertical="center"/>
    </xf>
    <xf numFmtId="3" fontId="3" fillId="9" borderId="37" xfId="0" applyNumberFormat="1" applyFont="1" applyFill="1" applyBorder="1" applyAlignment="1">
      <alignment horizontal="center" vertical="center"/>
    </xf>
    <xf numFmtId="3" fontId="3" fillId="9" borderId="39" xfId="0" applyNumberFormat="1" applyFont="1" applyFill="1" applyBorder="1" applyAlignment="1">
      <alignment horizontal="center" vertical="center"/>
    </xf>
    <xf numFmtId="3" fontId="3" fillId="6" borderId="28" xfId="0" applyNumberFormat="1" applyFont="1" applyFill="1" applyBorder="1" applyAlignment="1">
      <alignment horizontal="center" vertical="center"/>
    </xf>
    <xf numFmtId="3" fontId="3" fillId="6" borderId="29" xfId="0" applyNumberFormat="1" applyFont="1" applyFill="1" applyBorder="1" applyAlignment="1">
      <alignment horizontal="center" vertical="center"/>
    </xf>
    <xf numFmtId="0" fontId="3" fillId="9" borderId="0" xfId="0" applyNumberFormat="1" applyFont="1" applyFill="1" applyBorder="1" applyAlignment="1">
      <alignment horizontal="center" vertical="center"/>
    </xf>
    <xf numFmtId="0" fontId="3" fillId="9" borderId="39" xfId="0" applyNumberFormat="1" applyFont="1" applyFill="1" applyBorder="1" applyAlignment="1">
      <alignment horizontal="center" vertical="center"/>
    </xf>
    <xf numFmtId="3" fontId="3" fillId="9" borderId="28" xfId="0" applyNumberFormat="1" applyFont="1" applyFill="1" applyBorder="1" applyAlignment="1">
      <alignment horizontal="center" vertical="center"/>
    </xf>
    <xf numFmtId="3" fontId="3" fillId="9" borderId="29" xfId="0" applyNumberFormat="1" applyFont="1" applyFill="1" applyBorder="1" applyAlignment="1">
      <alignment horizontal="center" vertical="center"/>
    </xf>
    <xf numFmtId="3" fontId="3" fillId="9" borderId="42" xfId="0" applyNumberFormat="1" applyFont="1" applyFill="1" applyBorder="1" applyAlignment="1">
      <alignment horizontal="center" vertical="center"/>
    </xf>
    <xf numFmtId="3" fontId="3" fillId="9" borderId="43" xfId="0" applyNumberFormat="1" applyFont="1" applyFill="1" applyBorder="1" applyAlignment="1">
      <alignment horizontal="center" vertical="center"/>
    </xf>
    <xf numFmtId="0" fontId="3" fillId="0" borderId="52" xfId="0" applyNumberFormat="1" applyFont="1" applyBorder="1" applyAlignment="1">
      <alignment horizontal="center" vertical="center"/>
    </xf>
    <xf numFmtId="0" fontId="3" fillId="0" borderId="43" xfId="0" applyNumberFormat="1" applyFont="1" applyBorder="1" applyAlignment="1">
      <alignment horizontal="center" vertical="center"/>
    </xf>
    <xf numFmtId="0" fontId="3" fillId="0" borderId="53" xfId="0" applyNumberFormat="1" applyFont="1" applyBorder="1" applyAlignment="1">
      <alignment horizontal="center" vertical="center"/>
    </xf>
    <xf numFmtId="0" fontId="3" fillId="0" borderId="31" xfId="0" applyNumberFormat="1" applyFont="1" applyBorder="1" applyAlignment="1">
      <alignment horizontal="center" vertical="center"/>
    </xf>
    <xf numFmtId="3" fontId="3" fillId="6" borderId="36" xfId="0" applyNumberFormat="1" applyFont="1" applyFill="1" applyBorder="1" applyAlignment="1">
      <alignment horizontal="center" vertical="center"/>
    </xf>
    <xf numFmtId="3" fontId="3" fillId="6" borderId="15" xfId="0" applyNumberFormat="1" applyFont="1" applyFill="1" applyBorder="1" applyAlignment="1">
      <alignment horizontal="center" vertical="center"/>
    </xf>
    <xf numFmtId="0" fontId="3" fillId="0" borderId="54" xfId="0" applyNumberFormat="1" applyFont="1" applyBorder="1" applyAlignment="1">
      <alignment horizontal="center" vertical="center"/>
    </xf>
    <xf numFmtId="0" fontId="3" fillId="0" borderId="48" xfId="0" applyNumberFormat="1" applyFont="1" applyBorder="1" applyAlignment="1">
      <alignment horizontal="center" vertical="center"/>
    </xf>
    <xf numFmtId="3" fontId="14" fillId="8" borderId="14" xfId="0" applyNumberFormat="1" applyFont="1" applyFill="1" applyBorder="1" applyAlignment="1">
      <alignment horizontal="center" vertical="center"/>
    </xf>
    <xf numFmtId="3" fontId="14" fillId="8" borderId="55" xfId="0" applyNumberFormat="1" applyFont="1" applyFill="1" applyBorder="1" applyAlignment="1">
      <alignment horizontal="center" vertical="center"/>
    </xf>
    <xf numFmtId="3" fontId="3" fillId="6" borderId="26" xfId="0" applyNumberFormat="1" applyFont="1" applyFill="1" applyBorder="1" applyAlignment="1">
      <alignment horizontal="center" vertical="center"/>
    </xf>
    <xf numFmtId="3" fontId="3" fillId="6" borderId="27" xfId="0" applyNumberFormat="1" applyFont="1" applyFill="1" applyBorder="1" applyAlignment="1">
      <alignment horizontal="center" vertical="center"/>
    </xf>
    <xf numFmtId="3" fontId="3" fillId="6" borderId="30" xfId="0" applyNumberFormat="1" applyFont="1" applyFill="1" applyBorder="1" applyAlignment="1">
      <alignment horizontal="center" vertical="center"/>
    </xf>
    <xf numFmtId="3" fontId="3" fillId="6" borderId="31" xfId="0" applyNumberFormat="1" applyFont="1" applyFill="1" applyBorder="1" applyAlignment="1">
      <alignment horizontal="center" vertical="center"/>
    </xf>
    <xf numFmtId="3" fontId="3" fillId="6" borderId="45" xfId="0" applyNumberFormat="1" applyFont="1" applyFill="1" applyBorder="1" applyAlignment="1">
      <alignment horizontal="center" vertical="center"/>
    </xf>
    <xf numFmtId="3" fontId="5" fillId="5" borderId="33" xfId="0" applyNumberFormat="1" applyFont="1" applyFill="1" applyBorder="1" applyAlignment="1">
      <alignment horizontal="center" vertical="center"/>
    </xf>
    <xf numFmtId="3" fontId="5" fillId="5" borderId="34" xfId="0" applyNumberFormat="1" applyFont="1" applyFill="1" applyBorder="1" applyAlignment="1">
      <alignment horizontal="center" vertical="center"/>
    </xf>
    <xf numFmtId="3" fontId="1" fillId="6" borderId="20" xfId="0" applyNumberFormat="1" applyFont="1" applyFill="1" applyBorder="1"/>
    <xf numFmtId="3" fontId="1" fillId="6" borderId="19" xfId="0" applyNumberFormat="1" applyFont="1" applyFill="1" applyBorder="1"/>
    <xf numFmtId="3" fontId="1" fillId="6" borderId="21" xfId="0" applyNumberFormat="1" applyFont="1" applyFill="1" applyBorder="1"/>
    <xf numFmtId="3" fontId="1" fillId="6" borderId="22" xfId="0" applyNumberFormat="1" applyFont="1" applyFill="1" applyBorder="1"/>
    <xf numFmtId="3" fontId="15" fillId="6" borderId="9" xfId="0" applyNumberFormat="1" applyFont="1" applyFill="1" applyBorder="1"/>
    <xf numFmtId="3" fontId="15" fillId="6" borderId="19" xfId="0" applyNumberFormat="1" applyFont="1" applyFill="1" applyBorder="1"/>
    <xf numFmtId="3" fontId="5" fillId="5" borderId="23" xfId="0" applyNumberFormat="1" applyFont="1" applyFill="1" applyBorder="1" applyAlignment="1">
      <alignment horizontal="center" vertical="center"/>
    </xf>
    <xf numFmtId="3" fontId="5" fillId="5" borderId="24" xfId="0" applyNumberFormat="1" applyFont="1" applyFill="1" applyBorder="1" applyAlignment="1">
      <alignment horizontal="center" vertical="center"/>
    </xf>
    <xf numFmtId="3" fontId="3" fillId="0" borderId="20" xfId="0" applyNumberFormat="1" applyFont="1" applyBorder="1" applyAlignment="1">
      <alignment horizontal="center" vertical="center"/>
    </xf>
    <xf numFmtId="3" fontId="3" fillId="0" borderId="19" xfId="0" applyNumberFormat="1" applyFont="1" applyBorder="1" applyAlignment="1">
      <alignment horizontal="center" vertical="center"/>
    </xf>
    <xf numFmtId="3" fontId="3" fillId="0" borderId="21" xfId="0" applyNumberFormat="1" applyFont="1" applyBorder="1" applyAlignment="1">
      <alignment horizontal="center" vertical="center"/>
    </xf>
    <xf numFmtId="3" fontId="3" fillId="0" borderId="22" xfId="0" applyNumberFormat="1" applyFont="1" applyBorder="1" applyAlignment="1">
      <alignment horizontal="center" vertical="center"/>
    </xf>
    <xf numFmtId="3" fontId="3" fillId="7" borderId="20" xfId="0" applyNumberFormat="1" applyFont="1" applyFill="1" applyBorder="1" applyAlignment="1">
      <alignment horizontal="center" vertical="center"/>
    </xf>
    <xf numFmtId="3" fontId="3" fillId="7" borderId="19" xfId="0" applyNumberFormat="1" applyFont="1" applyFill="1" applyBorder="1" applyAlignment="1">
      <alignment horizontal="center" vertical="center"/>
    </xf>
    <xf numFmtId="3" fontId="3" fillId="0" borderId="9" xfId="0" applyNumberFormat="1" applyFont="1" applyBorder="1" applyAlignment="1">
      <alignment horizontal="center" vertical="center"/>
    </xf>
    <xf numFmtId="3" fontId="3" fillId="6" borderId="38" xfId="0" applyNumberFormat="1" applyFont="1" applyFill="1" applyBorder="1" applyAlignment="1">
      <alignment horizontal="center" vertical="center"/>
    </xf>
    <xf numFmtId="3" fontId="3" fillId="6" borderId="11" xfId="0" applyNumberFormat="1" applyFont="1" applyFill="1" applyBorder="1" applyAlignment="1">
      <alignment horizontal="center" vertical="center"/>
    </xf>
    <xf numFmtId="3" fontId="3" fillId="0" borderId="56" xfId="0" applyNumberFormat="1" applyFont="1" applyBorder="1" applyAlignment="1">
      <alignment horizontal="center" vertical="center"/>
    </xf>
    <xf numFmtId="3" fontId="3" fillId="0" borderId="12" xfId="0" applyNumberFormat="1" applyFont="1" applyBorder="1" applyAlignment="1">
      <alignment horizontal="center" vertical="center"/>
    </xf>
    <xf numFmtId="3" fontId="3" fillId="7" borderId="38" xfId="0" applyNumberFormat="1" applyFont="1" applyFill="1" applyBorder="1" applyAlignment="1">
      <alignment horizontal="center" vertical="center"/>
    </xf>
    <xf numFmtId="3" fontId="3" fillId="7" borderId="11" xfId="0" applyNumberFormat="1" applyFont="1" applyFill="1" applyBorder="1" applyAlignment="1">
      <alignment horizontal="center" vertical="center"/>
    </xf>
    <xf numFmtId="3" fontId="1" fillId="0" borderId="20" xfId="0" applyNumberFormat="1" applyFont="1" applyBorder="1"/>
    <xf numFmtId="3" fontId="1" fillId="0" borderId="19" xfId="0" applyNumberFormat="1" applyFont="1" applyBorder="1"/>
    <xf numFmtId="3" fontId="1" fillId="0" borderId="21" xfId="0" applyNumberFormat="1" applyFont="1" applyBorder="1"/>
    <xf numFmtId="3" fontId="1" fillId="0" borderId="22" xfId="0" applyNumberFormat="1" applyFont="1" applyBorder="1"/>
    <xf numFmtId="3" fontId="1" fillId="0" borderId="26" xfId="0" applyNumberFormat="1" applyFont="1" applyBorder="1"/>
    <xf numFmtId="3" fontId="1" fillId="0" borderId="27" xfId="0" applyNumberFormat="1" applyFont="1" applyBorder="1"/>
    <xf numFmtId="3" fontId="1" fillId="0" borderId="30" xfId="0" applyNumberFormat="1" applyFont="1" applyBorder="1"/>
    <xf numFmtId="3" fontId="1" fillId="0" borderId="31" xfId="0" applyNumberFormat="1" applyFont="1" applyBorder="1"/>
    <xf numFmtId="3" fontId="1" fillId="0" borderId="20" xfId="0" applyNumberFormat="1" applyFont="1" applyBorder="1" applyAlignment="1">
      <alignment horizontal="right"/>
    </xf>
    <xf numFmtId="3" fontId="1" fillId="0" borderId="19" xfId="0" applyNumberFormat="1" applyFont="1" applyBorder="1" applyAlignment="1">
      <alignment horizontal="right"/>
    </xf>
    <xf numFmtId="3" fontId="1" fillId="0" borderId="21" xfId="0" applyNumberFormat="1" applyFont="1" applyBorder="1" applyAlignment="1">
      <alignment horizontal="right"/>
    </xf>
    <xf numFmtId="3" fontId="1" fillId="0" borderId="22" xfId="0" applyNumberFormat="1" applyFont="1" applyBorder="1" applyAlignment="1">
      <alignment horizontal="right"/>
    </xf>
    <xf numFmtId="3" fontId="1" fillId="8" borderId="20" xfId="0" applyNumberFormat="1" applyFont="1" applyFill="1" applyBorder="1" applyAlignment="1">
      <alignment horizontal="right"/>
    </xf>
    <xf numFmtId="3" fontId="1" fillId="8" borderId="19" xfId="0" applyNumberFormat="1" applyFont="1" applyFill="1" applyBorder="1" applyAlignment="1">
      <alignment horizontal="right"/>
    </xf>
    <xf numFmtId="3" fontId="1" fillId="8" borderId="21" xfId="0" applyNumberFormat="1" applyFont="1" applyFill="1" applyBorder="1" applyAlignment="1">
      <alignment horizontal="right"/>
    </xf>
    <xf numFmtId="3" fontId="1" fillId="8" borderId="22" xfId="0" applyNumberFormat="1" applyFont="1" applyFill="1" applyBorder="1" applyAlignment="1">
      <alignment horizontal="right"/>
    </xf>
    <xf numFmtId="3" fontId="3" fillId="8" borderId="20" xfId="0" applyNumberFormat="1" applyFont="1" applyFill="1" applyBorder="1" applyAlignment="1">
      <alignment horizontal="center" vertical="center"/>
    </xf>
    <xf numFmtId="3" fontId="3" fillId="8" borderId="19" xfId="0" applyNumberFormat="1" applyFont="1" applyFill="1" applyBorder="1" applyAlignment="1">
      <alignment horizontal="center" vertical="center"/>
    </xf>
    <xf numFmtId="3" fontId="3" fillId="8" borderId="9" xfId="0" applyNumberFormat="1" applyFont="1" applyFill="1" applyBorder="1" applyAlignment="1">
      <alignment horizontal="center" vertical="center"/>
    </xf>
    <xf numFmtId="3" fontId="5" fillId="8" borderId="23" xfId="0" applyNumberFormat="1" applyFont="1" applyFill="1" applyBorder="1" applyAlignment="1">
      <alignment horizontal="center" vertical="center"/>
    </xf>
    <xf numFmtId="3" fontId="5" fillId="8" borderId="24" xfId="0" applyNumberFormat="1" applyFont="1" applyFill="1" applyBorder="1" applyAlignment="1">
      <alignment horizontal="center" vertical="center"/>
    </xf>
    <xf numFmtId="3" fontId="5" fillId="0" borderId="49" xfId="0" applyNumberFormat="1" applyFont="1" applyBorder="1" applyAlignment="1">
      <alignment horizontal="center"/>
    </xf>
    <xf numFmtId="3" fontId="5" fillId="8" borderId="58" xfId="0" applyNumberFormat="1" applyFont="1" applyFill="1" applyBorder="1" applyAlignment="1">
      <alignment horizontal="right"/>
    </xf>
    <xf numFmtId="3" fontId="7" fillId="8" borderId="23" xfId="0" applyNumberFormat="1" applyFont="1" applyFill="1" applyBorder="1" applyAlignment="1">
      <alignment horizontal="center" vertical="center"/>
    </xf>
    <xf numFmtId="3" fontId="5" fillId="8" borderId="24" xfId="0" applyNumberFormat="1" applyFont="1" applyFill="1" applyBorder="1" applyAlignment="1">
      <alignment horizontal="right"/>
    </xf>
    <xf numFmtId="3" fontId="5" fillId="0" borderId="22" xfId="0" applyNumberFormat="1" applyFont="1" applyBorder="1" applyAlignment="1">
      <alignment horizontal="right"/>
    </xf>
    <xf numFmtId="3" fontId="5" fillId="7" borderId="20" xfId="0" applyNumberFormat="1" applyFont="1" applyFill="1" applyBorder="1" applyAlignment="1">
      <alignment horizontal="right"/>
    </xf>
    <xf numFmtId="3" fontId="5" fillId="7" borderId="19" xfId="0" applyNumberFormat="1" applyFont="1" applyFill="1" applyBorder="1" applyAlignment="1">
      <alignment horizontal="right"/>
    </xf>
    <xf numFmtId="3" fontId="5" fillId="7" borderId="16" xfId="0" applyNumberFormat="1" applyFont="1" applyFill="1" applyBorder="1" applyAlignment="1">
      <alignment horizontal="right"/>
    </xf>
    <xf numFmtId="3" fontId="5" fillId="0" borderId="21" xfId="0" applyNumberFormat="1" applyFont="1" applyBorder="1" applyAlignment="1">
      <alignment horizontal="right"/>
    </xf>
    <xf numFmtId="3" fontId="5" fillId="6" borderId="27" xfId="0" applyNumberFormat="1" applyFont="1" applyFill="1" applyBorder="1" applyAlignment="1">
      <alignment horizontal="center" vertical="center"/>
    </xf>
    <xf numFmtId="3" fontId="5" fillId="0" borderId="43" xfId="0" applyNumberFormat="1" applyFont="1" applyBorder="1" applyAlignment="1">
      <alignment horizontal="right"/>
    </xf>
    <xf numFmtId="3" fontId="5" fillId="7" borderId="40" xfId="0" applyNumberFormat="1" applyFont="1" applyFill="1" applyBorder="1" applyAlignment="1">
      <alignment horizontal="right"/>
    </xf>
    <xf numFmtId="3" fontId="5" fillId="2" borderId="43" xfId="0" applyNumberFormat="1" applyFont="1" applyFill="1" applyBorder="1" applyAlignment="1">
      <alignment horizontal="right"/>
    </xf>
    <xf numFmtId="3" fontId="5" fillId="2" borderId="26" xfId="0" applyNumberFormat="1" applyFont="1" applyFill="1" applyBorder="1" applyAlignment="1">
      <alignment horizontal="right"/>
    </xf>
    <xf numFmtId="3" fontId="5" fillId="2" borderId="40" xfId="0" applyNumberFormat="1" applyFont="1" applyFill="1" applyBorder="1" applyAlignment="1">
      <alignment horizontal="right"/>
    </xf>
    <xf numFmtId="3" fontId="5" fillId="7" borderId="26" xfId="0" applyNumberFormat="1" applyFont="1" applyFill="1" applyBorder="1" applyAlignment="1">
      <alignment horizontal="center" vertical="center"/>
    </xf>
    <xf numFmtId="3" fontId="5" fillId="7" borderId="27" xfId="0" applyNumberFormat="1" applyFont="1" applyFill="1" applyBorder="1" applyAlignment="1">
      <alignment horizontal="center" vertical="center"/>
    </xf>
    <xf numFmtId="3" fontId="5" fillId="4" borderId="43" xfId="0" applyNumberFormat="1" applyFont="1" applyFill="1" applyBorder="1" applyAlignment="1">
      <alignment horizontal="right"/>
    </xf>
    <xf numFmtId="3" fontId="5" fillId="4" borderId="26" xfId="0" applyNumberFormat="1" applyFont="1" applyFill="1" applyBorder="1" applyAlignment="1">
      <alignment horizontal="right"/>
    </xf>
    <xf numFmtId="3" fontId="5" fillId="4" borderId="40" xfId="0" applyNumberFormat="1" applyFont="1" applyFill="1" applyBorder="1" applyAlignment="1">
      <alignment horizontal="right"/>
    </xf>
    <xf numFmtId="3" fontId="5" fillId="0" borderId="48" xfId="0" applyNumberFormat="1" applyFont="1" applyBorder="1" applyAlignment="1">
      <alignment horizontal="right"/>
    </xf>
    <xf numFmtId="3" fontId="5" fillId="7" borderId="36" xfId="0" applyNumberFormat="1" applyFont="1" applyFill="1" applyBorder="1" applyAlignment="1">
      <alignment horizontal="right"/>
    </xf>
    <xf numFmtId="3" fontId="5" fillId="7" borderId="15" xfId="0" applyNumberFormat="1" applyFont="1" applyFill="1" applyBorder="1" applyAlignment="1">
      <alignment horizontal="right"/>
    </xf>
    <xf numFmtId="3" fontId="5" fillId="7" borderId="59" xfId="0" applyNumberFormat="1" applyFont="1" applyFill="1" applyBorder="1" applyAlignment="1">
      <alignment horizontal="right"/>
    </xf>
    <xf numFmtId="3" fontId="5" fillId="7" borderId="57" xfId="0" applyNumberFormat="1" applyFont="1" applyFill="1" applyBorder="1" applyAlignment="1">
      <alignment horizontal="right"/>
    </xf>
    <xf numFmtId="3" fontId="5" fillId="0" borderId="47" xfId="0" applyNumberFormat="1" applyFont="1" applyBorder="1" applyAlignment="1">
      <alignment horizontal="right"/>
    </xf>
    <xf numFmtId="3" fontId="5" fillId="7" borderId="36" xfId="0" applyNumberFormat="1" applyFont="1" applyFill="1" applyBorder="1" applyAlignment="1">
      <alignment horizontal="center" vertical="center"/>
    </xf>
    <xf numFmtId="3" fontId="5" fillId="7" borderId="15" xfId="0" applyNumberFormat="1" applyFont="1" applyFill="1" applyBorder="1" applyAlignment="1">
      <alignment horizontal="center" vertical="center"/>
    </xf>
    <xf numFmtId="0" fontId="16" fillId="0" borderId="0" xfId="0" applyFont="1"/>
    <xf numFmtId="3" fontId="15" fillId="0" borderId="16" xfId="0" applyNumberFormat="1" applyFont="1" applyBorder="1" applyAlignment="1">
      <alignment horizontal="center"/>
    </xf>
    <xf numFmtId="3" fontId="15" fillId="0" borderId="40" xfId="0" applyNumberFormat="1" applyFont="1" applyBorder="1" applyAlignment="1">
      <alignment horizontal="center"/>
    </xf>
    <xf numFmtId="3" fontId="5" fillId="0" borderId="50" xfId="0" applyNumberFormat="1" applyFont="1" applyBorder="1" applyAlignment="1">
      <alignment horizontal="right"/>
    </xf>
    <xf numFmtId="3" fontId="5" fillId="0" borderId="4" xfId="0" applyNumberFormat="1" applyFont="1" applyBorder="1" applyAlignment="1">
      <alignment horizontal="right"/>
    </xf>
    <xf numFmtId="3" fontId="5" fillId="0" borderId="5" xfId="0" applyNumberFormat="1" applyFont="1" applyBorder="1" applyAlignment="1">
      <alignment horizontal="right"/>
    </xf>
    <xf numFmtId="3" fontId="5" fillId="0" borderId="17" xfId="0" applyNumberFormat="1" applyFont="1" applyBorder="1" applyAlignment="1">
      <alignment horizontal="right"/>
    </xf>
    <xf numFmtId="3" fontId="7" fillId="6" borderId="1" xfId="0" applyNumberFormat="1" applyFont="1" applyFill="1" applyBorder="1" applyAlignment="1">
      <alignment horizontal="center" vertical="center"/>
    </xf>
    <xf numFmtId="3" fontId="7" fillId="6" borderId="5" xfId="0" applyNumberFormat="1" applyFont="1" applyFill="1" applyBorder="1" applyAlignment="1">
      <alignment horizontal="center" vertical="center"/>
    </xf>
    <xf numFmtId="3" fontId="5" fillId="7" borderId="17" xfId="0" applyNumberFormat="1" applyFont="1" applyFill="1" applyBorder="1" applyAlignment="1">
      <alignment horizontal="right"/>
    </xf>
    <xf numFmtId="3" fontId="5" fillId="7" borderId="5" xfId="0" applyNumberFormat="1" applyFont="1" applyFill="1" applyBorder="1" applyAlignment="1">
      <alignment horizontal="right"/>
    </xf>
    <xf numFmtId="3" fontId="5" fillId="5" borderId="1" xfId="0" applyNumberFormat="1" applyFont="1" applyFill="1" applyBorder="1" applyAlignment="1">
      <alignment horizontal="center" vertical="center"/>
    </xf>
    <xf numFmtId="3" fontId="5" fillId="5" borderId="5" xfId="0" applyNumberFormat="1" applyFont="1" applyFill="1" applyBorder="1" applyAlignment="1">
      <alignment horizontal="center" vertical="center"/>
    </xf>
    <xf numFmtId="3" fontId="5" fillId="4" borderId="28" xfId="0" applyNumberFormat="1" applyFont="1" applyFill="1" applyBorder="1" applyAlignment="1">
      <alignment horizontal="center" vertical="center"/>
    </xf>
    <xf numFmtId="3" fontId="5" fillId="4" borderId="29" xfId="0" applyNumberFormat="1" applyFont="1" applyFill="1" applyBorder="1" applyAlignment="1">
      <alignment horizontal="center" vertical="center"/>
    </xf>
    <xf numFmtId="3" fontId="18" fillId="0" borderId="0" xfId="0" applyNumberFormat="1" applyFont="1"/>
    <xf numFmtId="3" fontId="19" fillId="0" borderId="6" xfId="0" applyNumberFormat="1" applyFont="1" applyBorder="1" applyAlignment="1">
      <alignment horizontal="center" vertical="center"/>
    </xf>
    <xf numFmtId="3" fontId="20" fillId="0" borderId="10" xfId="0" applyNumberFormat="1" applyFont="1" applyBorder="1" applyAlignment="1">
      <alignment horizontal="center" vertical="center"/>
    </xf>
    <xf numFmtId="3" fontId="21" fillId="8" borderId="16" xfId="0" applyNumberFormat="1" applyFont="1" applyFill="1" applyBorder="1" applyAlignment="1">
      <alignment horizontal="center" vertical="center"/>
    </xf>
    <xf numFmtId="3" fontId="18" fillId="6" borderId="9" xfId="0" applyNumberFormat="1" applyFont="1" applyFill="1" applyBorder="1" applyAlignment="1">
      <alignment horizontal="center" vertical="center"/>
    </xf>
    <xf numFmtId="3" fontId="18" fillId="0" borderId="32" xfId="0" applyNumberFormat="1" applyFont="1" applyBorder="1"/>
    <xf numFmtId="3" fontId="18" fillId="0" borderId="41" xfId="0" applyNumberFormat="1" applyFont="1" applyBorder="1"/>
    <xf numFmtId="3" fontId="18" fillId="0" borderId="13" xfId="0" applyNumberFormat="1" applyFont="1" applyBorder="1"/>
    <xf numFmtId="3" fontId="18" fillId="0" borderId="46" xfId="0" applyNumberFormat="1" applyFont="1" applyBorder="1"/>
    <xf numFmtId="3" fontId="21" fillId="8" borderId="40" xfId="0" applyNumberFormat="1" applyFont="1" applyFill="1" applyBorder="1" applyAlignment="1">
      <alignment horizontal="center" vertical="center"/>
    </xf>
    <xf numFmtId="3" fontId="21" fillId="8" borderId="16" xfId="0" applyNumberFormat="1" applyFont="1" applyFill="1" applyBorder="1"/>
    <xf numFmtId="3" fontId="18" fillId="0" borderId="25" xfId="0" applyNumberFormat="1" applyFont="1" applyBorder="1"/>
    <xf numFmtId="3" fontId="21" fillId="8" borderId="10" xfId="0" applyNumberFormat="1" applyFont="1" applyFill="1" applyBorder="1" applyAlignment="1">
      <alignment horizontal="center" vertical="center"/>
    </xf>
    <xf numFmtId="3" fontId="18" fillId="0" borderId="44" xfId="0" applyNumberFormat="1" applyFont="1" applyBorder="1"/>
    <xf numFmtId="3" fontId="18" fillId="0" borderId="40" xfId="0" applyNumberFormat="1" applyFont="1" applyBorder="1"/>
    <xf numFmtId="3" fontId="21" fillId="8" borderId="16" xfId="0" applyNumberFormat="1" applyFont="1" applyFill="1" applyBorder="1" applyAlignment="1">
      <alignment horizontal="center"/>
    </xf>
    <xf numFmtId="3" fontId="21" fillId="8" borderId="40" xfId="0" applyNumberFormat="1" applyFont="1" applyFill="1" applyBorder="1" applyAlignment="1">
      <alignment horizontal="center"/>
    </xf>
    <xf numFmtId="3" fontId="21" fillId="8" borderId="57" xfId="0" applyNumberFormat="1" applyFont="1" applyFill="1" applyBorder="1" applyAlignment="1">
      <alignment horizontal="center"/>
    </xf>
    <xf numFmtId="3" fontId="19" fillId="0" borderId="49" xfId="0" applyNumberFormat="1" applyFont="1" applyBorder="1" applyAlignment="1">
      <alignment horizontal="center"/>
    </xf>
    <xf numFmtId="3" fontId="22" fillId="2" borderId="13" xfId="0" applyNumberFormat="1" applyFont="1" applyFill="1" applyBorder="1"/>
    <xf numFmtId="3" fontId="22" fillId="4" borderId="32" xfId="0" applyNumberFormat="1" applyFont="1" applyFill="1" applyBorder="1"/>
    <xf numFmtId="3" fontId="22" fillId="0" borderId="25" xfId="0" applyNumberFormat="1" applyFont="1" applyBorder="1"/>
    <xf numFmtId="3" fontId="22" fillId="0" borderId="35" xfId="0" applyNumberFormat="1" applyFont="1" applyBorder="1"/>
    <xf numFmtId="0" fontId="23" fillId="0" borderId="0" xfId="0" applyFont="1"/>
    <xf numFmtId="3" fontId="5" fillId="3" borderId="9" xfId="0" applyNumberFormat="1" applyFont="1" applyFill="1" applyBorder="1" applyAlignment="1">
      <alignment horizontal="center" vertical="center"/>
    </xf>
    <xf numFmtId="3" fontId="5" fillId="3" borderId="7" xfId="0" applyNumberFormat="1" applyFont="1" applyFill="1" applyBorder="1" applyAlignment="1">
      <alignment horizontal="center" vertical="center"/>
    </xf>
    <xf numFmtId="3" fontId="5" fillId="4" borderId="9" xfId="0" applyNumberFormat="1" applyFont="1" applyFill="1" applyBorder="1" applyAlignment="1">
      <alignment horizontal="center" vertical="center"/>
    </xf>
    <xf numFmtId="3" fontId="5" fillId="4" borderId="8" xfId="0" applyNumberFormat="1" applyFont="1" applyFill="1" applyBorder="1" applyAlignment="1">
      <alignment horizontal="center" vertical="center"/>
    </xf>
    <xf numFmtId="3" fontId="4" fillId="2" borderId="1" xfId="0" applyNumberFormat="1" applyFont="1" applyFill="1" applyBorder="1" applyAlignment="1">
      <alignment horizontal="center" vertical="center"/>
    </xf>
    <xf numFmtId="3" fontId="4" fillId="2" borderId="2" xfId="0" applyNumberFormat="1" applyFont="1" applyFill="1" applyBorder="1" applyAlignment="1">
      <alignment horizontal="center" vertical="center"/>
    </xf>
    <xf numFmtId="3" fontId="4" fillId="2" borderId="3" xfId="0" applyNumberFormat="1" applyFont="1" applyFill="1" applyBorder="1" applyAlignment="1">
      <alignment horizontal="center" vertical="center"/>
    </xf>
    <xf numFmtId="3" fontId="4" fillId="2" borderId="4" xfId="0" applyNumberFormat="1" applyFont="1" applyFill="1" applyBorder="1" applyAlignment="1">
      <alignment horizontal="center" vertical="center"/>
    </xf>
    <xf numFmtId="3" fontId="4" fillId="2" borderId="5" xfId="0" applyNumberFormat="1" applyFont="1" applyFill="1" applyBorder="1" applyAlignment="1">
      <alignment horizontal="center" vertical="center"/>
    </xf>
    <xf numFmtId="3" fontId="5" fillId="0" borderId="7" xfId="0" applyNumberFormat="1" applyFont="1" applyBorder="1" applyAlignment="1">
      <alignment horizontal="center" vertical="center"/>
    </xf>
    <xf numFmtId="3" fontId="5" fillId="0" borderId="8" xfId="0" applyNumberFormat="1" applyFont="1" applyBorder="1" applyAlignment="1">
      <alignment horizontal="center" vertical="center"/>
    </xf>
    <xf numFmtId="3" fontId="5" fillId="3" borderId="8" xfId="0" applyNumberFormat="1" applyFont="1" applyFill="1" applyBorder="1" applyAlignment="1">
      <alignment horizontal="center" vertical="center"/>
    </xf>
    <xf numFmtId="3" fontId="5" fillId="5" borderId="9" xfId="0" applyNumberFormat="1" applyFont="1" applyFill="1" applyBorder="1" applyAlignment="1">
      <alignment horizontal="center" vertical="center" wrapText="1"/>
    </xf>
    <xf numFmtId="3" fontId="5" fillId="5" borderId="8" xfId="0" applyNumberFormat="1" applyFont="1" applyFill="1" applyBorder="1" applyAlignment="1">
      <alignment horizontal="center" vertical="center" wrapText="1"/>
    </xf>
    <xf numFmtId="3" fontId="5" fillId="8" borderId="9" xfId="0" applyNumberFormat="1" applyFont="1" applyFill="1" applyBorder="1" applyAlignment="1">
      <alignment horizontal="center" vertical="center"/>
    </xf>
    <xf numFmtId="3" fontId="5" fillId="8" borderId="8" xfId="0" applyNumberFormat="1" applyFont="1" applyFill="1" applyBorder="1" applyAlignment="1">
      <alignment horizontal="center" vertical="center"/>
    </xf>
    <xf numFmtId="3" fontId="5" fillId="2" borderId="1" xfId="0" applyNumberFormat="1" applyFont="1" applyFill="1" applyBorder="1" applyAlignment="1">
      <alignment horizontal="center" vertical="center"/>
    </xf>
    <xf numFmtId="3" fontId="5" fillId="2" borderId="2" xfId="0" applyNumberFormat="1" applyFont="1" applyFill="1" applyBorder="1" applyAlignment="1">
      <alignment horizontal="center" vertical="center"/>
    </xf>
    <xf numFmtId="3" fontId="5" fillId="2" borderId="3" xfId="0" applyNumberFormat="1" applyFont="1" applyFill="1" applyBorder="1" applyAlignment="1">
      <alignment horizontal="center" vertical="center"/>
    </xf>
    <xf numFmtId="3" fontId="5" fillId="2" borderId="4" xfId="0" applyNumberFormat="1" applyFont="1" applyFill="1" applyBorder="1" applyAlignment="1">
      <alignment horizontal="center" vertical="center"/>
    </xf>
    <xf numFmtId="3" fontId="5" fillId="2" borderId="5" xfId="0" applyNumberFormat="1" applyFont="1" applyFill="1" applyBorder="1" applyAlignment="1">
      <alignment horizontal="center" vertical="center"/>
    </xf>
    <xf numFmtId="3" fontId="4" fillId="2" borderId="17" xfId="0" applyNumberFormat="1" applyFont="1" applyFill="1" applyBorder="1" applyAlignment="1">
      <alignment horizontal="center" vertical="center"/>
    </xf>
    <xf numFmtId="3" fontId="4" fillId="2" borderId="18" xfId="0" applyNumberFormat="1" applyFont="1" applyFill="1" applyBorder="1" applyAlignment="1">
      <alignment horizontal="center" vertical="center"/>
    </xf>
    <xf numFmtId="3" fontId="4" fillId="2" borderId="51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51</xdr:row>
      <xdr:rowOff>28575</xdr:rowOff>
    </xdr:from>
    <xdr:to>
      <xdr:col>10</xdr:col>
      <xdr:colOff>0</xdr:colOff>
      <xdr:row>54</xdr:row>
      <xdr:rowOff>28575</xdr:rowOff>
    </xdr:to>
    <xdr:sp macro="" textlink="">
      <xdr:nvSpPr>
        <xdr:cNvPr id="2" name="AutoShape 21"/>
        <xdr:cNvSpPr>
          <a:spLocks/>
        </xdr:cNvSpPr>
      </xdr:nvSpPr>
      <xdr:spPr bwMode="auto">
        <a:xfrm>
          <a:off x="3819525" y="9048750"/>
          <a:ext cx="0" cy="51435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0</xdr:colOff>
      <xdr:row>54</xdr:row>
      <xdr:rowOff>28575</xdr:rowOff>
    </xdr:from>
    <xdr:to>
      <xdr:col>10</xdr:col>
      <xdr:colOff>0</xdr:colOff>
      <xdr:row>58</xdr:row>
      <xdr:rowOff>0</xdr:rowOff>
    </xdr:to>
    <xdr:sp macro="" textlink="">
      <xdr:nvSpPr>
        <xdr:cNvPr id="3" name="AutoShape 22"/>
        <xdr:cNvSpPr>
          <a:spLocks/>
        </xdr:cNvSpPr>
      </xdr:nvSpPr>
      <xdr:spPr bwMode="auto">
        <a:xfrm>
          <a:off x="3819525" y="9563100"/>
          <a:ext cx="0" cy="657225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0</xdr:colOff>
      <xdr:row>58</xdr:row>
      <xdr:rowOff>0</xdr:rowOff>
    </xdr:from>
    <xdr:to>
      <xdr:col>10</xdr:col>
      <xdr:colOff>0</xdr:colOff>
      <xdr:row>59</xdr:row>
      <xdr:rowOff>28575</xdr:rowOff>
    </xdr:to>
    <xdr:sp macro="" textlink="">
      <xdr:nvSpPr>
        <xdr:cNvPr id="4" name="AutoShape 23"/>
        <xdr:cNvSpPr>
          <a:spLocks/>
        </xdr:cNvSpPr>
      </xdr:nvSpPr>
      <xdr:spPr bwMode="auto">
        <a:xfrm>
          <a:off x="3819525" y="10220325"/>
          <a:ext cx="0" cy="200025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0</xdr:colOff>
      <xdr:row>59</xdr:row>
      <xdr:rowOff>28575</xdr:rowOff>
    </xdr:from>
    <xdr:to>
      <xdr:col>10</xdr:col>
      <xdr:colOff>0</xdr:colOff>
      <xdr:row>64</xdr:row>
      <xdr:rowOff>9525</xdr:rowOff>
    </xdr:to>
    <xdr:sp macro="" textlink="">
      <xdr:nvSpPr>
        <xdr:cNvPr id="5" name="AutoShape 24"/>
        <xdr:cNvSpPr>
          <a:spLocks/>
        </xdr:cNvSpPr>
      </xdr:nvSpPr>
      <xdr:spPr bwMode="auto">
        <a:xfrm>
          <a:off x="3819525" y="10420350"/>
          <a:ext cx="0" cy="142875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0</xdr:colOff>
      <xdr:row>62</xdr:row>
      <xdr:rowOff>47625</xdr:rowOff>
    </xdr:from>
    <xdr:to>
      <xdr:col>10</xdr:col>
      <xdr:colOff>0</xdr:colOff>
      <xdr:row>64</xdr:row>
      <xdr:rowOff>57150</xdr:rowOff>
    </xdr:to>
    <xdr:sp macro="" textlink="">
      <xdr:nvSpPr>
        <xdr:cNvPr id="6" name="AutoShape 25"/>
        <xdr:cNvSpPr>
          <a:spLocks/>
        </xdr:cNvSpPr>
      </xdr:nvSpPr>
      <xdr:spPr bwMode="auto">
        <a:xfrm>
          <a:off x="3819525" y="105632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0</xdr:colOff>
      <xdr:row>68</xdr:row>
      <xdr:rowOff>9525</xdr:rowOff>
    </xdr:from>
    <xdr:to>
      <xdr:col>10</xdr:col>
      <xdr:colOff>0</xdr:colOff>
      <xdr:row>72</xdr:row>
      <xdr:rowOff>0</xdr:rowOff>
    </xdr:to>
    <xdr:sp macro="" textlink="">
      <xdr:nvSpPr>
        <xdr:cNvPr id="7" name="AutoShape 26"/>
        <xdr:cNvSpPr>
          <a:spLocks/>
        </xdr:cNvSpPr>
      </xdr:nvSpPr>
      <xdr:spPr bwMode="auto">
        <a:xfrm>
          <a:off x="3819525" y="105632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0</xdr:colOff>
      <xdr:row>65</xdr:row>
      <xdr:rowOff>28575</xdr:rowOff>
    </xdr:from>
    <xdr:to>
      <xdr:col>10</xdr:col>
      <xdr:colOff>0</xdr:colOff>
      <xdr:row>68</xdr:row>
      <xdr:rowOff>28575</xdr:rowOff>
    </xdr:to>
    <xdr:sp macro="" textlink="">
      <xdr:nvSpPr>
        <xdr:cNvPr id="8" name="AutoShape 29"/>
        <xdr:cNvSpPr>
          <a:spLocks/>
        </xdr:cNvSpPr>
      </xdr:nvSpPr>
      <xdr:spPr bwMode="auto">
        <a:xfrm>
          <a:off x="3819525" y="105632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81"/>
  <sheetViews>
    <sheetView tabSelected="1" workbookViewId="0">
      <pane xSplit="1" ySplit="4" topLeftCell="B5" activePane="bottomRight" state="frozen"/>
      <selection pane="topRight" activeCell="C1" sqref="C1"/>
      <selection pane="bottomLeft" activeCell="A5" sqref="A5"/>
      <selection pane="bottomRight" activeCell="AI60" sqref="AI60"/>
    </sheetView>
  </sheetViews>
  <sheetFormatPr defaultRowHeight="15" x14ac:dyDescent="0.25"/>
  <cols>
    <col min="1" max="1" width="15.140625" customWidth="1"/>
    <col min="2" max="2" width="4.85546875" customWidth="1"/>
    <col min="3" max="3" width="7.7109375" customWidth="1"/>
    <col min="4" max="4" width="7" customWidth="1"/>
    <col min="5" max="5" width="6.85546875" customWidth="1"/>
    <col min="6" max="6" width="4.85546875" customWidth="1"/>
    <col min="7" max="7" width="6" customWidth="1"/>
    <col min="8" max="8" width="4.85546875" customWidth="1"/>
    <col min="9" max="9" width="5.5703125" customWidth="1"/>
    <col min="10" max="10" width="4.85546875" customWidth="1"/>
    <col min="11" max="11" width="6.42578125" customWidth="1"/>
    <col min="12" max="12" width="4.85546875" customWidth="1"/>
    <col min="13" max="13" width="5.5703125" customWidth="1"/>
    <col min="14" max="22" width="4.85546875" customWidth="1"/>
    <col min="23" max="23" width="6.140625" customWidth="1"/>
    <col min="24" max="32" width="4.85546875" customWidth="1"/>
    <col min="33" max="33" width="6.7109375" customWidth="1"/>
  </cols>
  <sheetData>
    <row r="1" spans="1:33" ht="16.5" thickBot="1" x14ac:dyDescent="0.3">
      <c r="A1" s="1"/>
      <c r="B1" s="2" t="s">
        <v>46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3"/>
    </row>
    <row r="2" spans="1:33" ht="15.75" thickBot="1" x14ac:dyDescent="0.3">
      <c r="A2" s="303" t="s">
        <v>0</v>
      </c>
      <c r="B2" s="304"/>
      <c r="C2" s="304"/>
      <c r="D2" s="304"/>
      <c r="E2" s="304"/>
      <c r="F2" s="304"/>
      <c r="G2" s="304"/>
      <c r="H2" s="304"/>
      <c r="I2" s="304"/>
      <c r="J2" s="304"/>
      <c r="K2" s="305"/>
      <c r="L2" s="305"/>
      <c r="M2" s="305"/>
      <c r="N2" s="305"/>
      <c r="O2" s="305"/>
      <c r="P2" s="305"/>
      <c r="Q2" s="305"/>
      <c r="R2" s="305"/>
      <c r="S2" s="305"/>
      <c r="T2" s="305"/>
      <c r="U2" s="305"/>
      <c r="V2" s="305"/>
      <c r="W2" s="305"/>
      <c r="X2" s="305"/>
      <c r="Y2" s="305"/>
      <c r="Z2" s="305"/>
      <c r="AA2" s="305"/>
      <c r="AB2" s="305"/>
      <c r="AC2" s="305"/>
      <c r="AD2" s="306"/>
      <c r="AE2" s="306"/>
      <c r="AF2" s="306"/>
      <c r="AG2" s="307"/>
    </row>
    <row r="3" spans="1:33" x14ac:dyDescent="0.25">
      <c r="A3" s="5"/>
      <c r="B3" s="308" t="s">
        <v>1</v>
      </c>
      <c r="C3" s="309"/>
      <c r="D3" s="308" t="s">
        <v>2</v>
      </c>
      <c r="E3" s="309"/>
      <c r="F3" s="308" t="s">
        <v>3</v>
      </c>
      <c r="G3" s="309"/>
      <c r="H3" s="308" t="s">
        <v>4</v>
      </c>
      <c r="I3" s="308"/>
      <c r="J3" s="299" t="s">
        <v>5</v>
      </c>
      <c r="K3" s="310"/>
      <c r="L3" s="308" t="s">
        <v>6</v>
      </c>
      <c r="M3" s="309"/>
      <c r="N3" s="308" t="s">
        <v>7</v>
      </c>
      <c r="O3" s="309"/>
      <c r="P3" s="308" t="s">
        <v>8</v>
      </c>
      <c r="Q3" s="309"/>
      <c r="R3" s="308" t="s">
        <v>9</v>
      </c>
      <c r="S3" s="309"/>
      <c r="T3" s="308" t="s">
        <v>10</v>
      </c>
      <c r="U3" s="309"/>
      <c r="V3" s="299" t="s">
        <v>11</v>
      </c>
      <c r="W3" s="310"/>
      <c r="X3" s="308" t="s">
        <v>12</v>
      </c>
      <c r="Y3" s="309"/>
      <c r="Z3" s="308" t="s">
        <v>13</v>
      </c>
      <c r="AA3" s="309"/>
      <c r="AB3" s="299" t="s">
        <v>14</v>
      </c>
      <c r="AC3" s="300"/>
      <c r="AD3" s="301" t="s">
        <v>15</v>
      </c>
      <c r="AE3" s="302"/>
      <c r="AF3" s="311" t="s">
        <v>16</v>
      </c>
      <c r="AG3" s="312"/>
    </row>
    <row r="4" spans="1:33" ht="15.75" thickBot="1" x14ac:dyDescent="0.3">
      <c r="A4" s="6"/>
      <c r="B4" s="7" t="s">
        <v>17</v>
      </c>
      <c r="C4" s="8" t="s">
        <v>18</v>
      </c>
      <c r="D4" s="7" t="s">
        <v>17</v>
      </c>
      <c r="E4" s="8" t="s">
        <v>18</v>
      </c>
      <c r="F4" s="7" t="s">
        <v>17</v>
      </c>
      <c r="G4" s="8" t="s">
        <v>18</v>
      </c>
      <c r="H4" s="7" t="s">
        <v>17</v>
      </c>
      <c r="I4" s="9" t="s">
        <v>18</v>
      </c>
      <c r="J4" s="10" t="s">
        <v>17</v>
      </c>
      <c r="K4" s="11" t="s">
        <v>18</v>
      </c>
      <c r="L4" s="7" t="s">
        <v>17</v>
      </c>
      <c r="M4" s="8" t="s">
        <v>18</v>
      </c>
      <c r="N4" s="7" t="s">
        <v>17</v>
      </c>
      <c r="O4" s="8" t="s">
        <v>18</v>
      </c>
      <c r="P4" s="7" t="s">
        <v>17</v>
      </c>
      <c r="Q4" s="8" t="s">
        <v>18</v>
      </c>
      <c r="R4" s="7" t="s">
        <v>17</v>
      </c>
      <c r="S4" s="8" t="s">
        <v>18</v>
      </c>
      <c r="T4" s="7" t="s">
        <v>17</v>
      </c>
      <c r="U4" s="8" t="s">
        <v>18</v>
      </c>
      <c r="V4" s="12" t="s">
        <v>17</v>
      </c>
      <c r="W4" s="13" t="s">
        <v>18</v>
      </c>
      <c r="X4" s="7" t="s">
        <v>17</v>
      </c>
      <c r="Y4" s="8" t="s">
        <v>18</v>
      </c>
      <c r="Z4" s="7" t="s">
        <v>17</v>
      </c>
      <c r="AA4" s="8" t="s">
        <v>18</v>
      </c>
      <c r="AB4" s="10" t="s">
        <v>17</v>
      </c>
      <c r="AC4" s="14" t="s">
        <v>18</v>
      </c>
      <c r="AD4" s="15" t="s">
        <v>17</v>
      </c>
      <c r="AE4" s="16" t="s">
        <v>18</v>
      </c>
      <c r="AF4" s="17" t="s">
        <v>17</v>
      </c>
      <c r="AG4" s="18" t="s">
        <v>18</v>
      </c>
    </row>
    <row r="5" spans="1:33" ht="15.75" thickBot="1" x14ac:dyDescent="0.3">
      <c r="A5" s="19" t="s">
        <v>19</v>
      </c>
      <c r="B5" s="20">
        <f t="shared" ref="B5:AG5" si="0">SUM(B6:B11)</f>
        <v>0</v>
      </c>
      <c r="C5" s="21">
        <f t="shared" si="0"/>
        <v>0</v>
      </c>
      <c r="D5" s="22">
        <f t="shared" si="0"/>
        <v>0</v>
      </c>
      <c r="E5" s="21">
        <f t="shared" si="0"/>
        <v>0</v>
      </c>
      <c r="F5" s="22">
        <f t="shared" si="0"/>
        <v>0</v>
      </c>
      <c r="G5" s="21">
        <f t="shared" si="0"/>
        <v>0</v>
      </c>
      <c r="H5" s="22">
        <f t="shared" si="0"/>
        <v>0</v>
      </c>
      <c r="I5" s="21">
        <f t="shared" si="0"/>
        <v>0</v>
      </c>
      <c r="J5" s="22">
        <f t="shared" si="0"/>
        <v>0</v>
      </c>
      <c r="K5" s="21">
        <f t="shared" si="0"/>
        <v>0</v>
      </c>
      <c r="L5" s="22">
        <f t="shared" si="0"/>
        <v>8</v>
      </c>
      <c r="M5" s="21">
        <f t="shared" si="0"/>
        <v>212</v>
      </c>
      <c r="N5" s="22">
        <f t="shared" si="0"/>
        <v>8</v>
      </c>
      <c r="O5" s="21">
        <f t="shared" si="0"/>
        <v>217</v>
      </c>
      <c r="P5" s="22">
        <f t="shared" si="0"/>
        <v>6</v>
      </c>
      <c r="Q5" s="21">
        <f t="shared" si="0"/>
        <v>150</v>
      </c>
      <c r="R5" s="22">
        <f t="shared" si="0"/>
        <v>6</v>
      </c>
      <c r="S5" s="21">
        <f t="shared" si="0"/>
        <v>149</v>
      </c>
      <c r="T5" s="22">
        <f t="shared" si="0"/>
        <v>6</v>
      </c>
      <c r="U5" s="21">
        <f t="shared" si="0"/>
        <v>149</v>
      </c>
      <c r="V5" s="22">
        <f t="shared" si="0"/>
        <v>34</v>
      </c>
      <c r="W5" s="21">
        <f t="shared" si="0"/>
        <v>877</v>
      </c>
      <c r="X5" s="22">
        <f t="shared" si="0"/>
        <v>5</v>
      </c>
      <c r="Y5" s="21">
        <f t="shared" si="0"/>
        <v>131</v>
      </c>
      <c r="Z5" s="22">
        <f t="shared" si="0"/>
        <v>4</v>
      </c>
      <c r="AA5" s="21">
        <f t="shared" si="0"/>
        <v>98</v>
      </c>
      <c r="AB5" s="22">
        <f t="shared" si="0"/>
        <v>9</v>
      </c>
      <c r="AC5" s="21">
        <f t="shared" si="0"/>
        <v>229</v>
      </c>
      <c r="AD5" s="22">
        <f t="shared" si="0"/>
        <v>0</v>
      </c>
      <c r="AE5" s="21">
        <f t="shared" si="0"/>
        <v>0</v>
      </c>
      <c r="AF5" s="22">
        <f t="shared" si="0"/>
        <v>43</v>
      </c>
      <c r="AG5" s="21">
        <f t="shared" si="0"/>
        <v>1106</v>
      </c>
    </row>
    <row r="6" spans="1:33" x14ac:dyDescent="0.25">
      <c r="A6" s="23" t="s">
        <v>20</v>
      </c>
      <c r="B6" s="24"/>
      <c r="C6" s="25"/>
      <c r="D6" s="24"/>
      <c r="E6" s="25"/>
      <c r="F6" s="24"/>
      <c r="G6" s="25"/>
      <c r="H6" s="24"/>
      <c r="I6" s="25"/>
      <c r="J6" s="26">
        <f t="shared" ref="J6:K11" si="1">B6+D6+F6+H6</f>
        <v>0</v>
      </c>
      <c r="K6" s="25">
        <f t="shared" si="1"/>
        <v>0</v>
      </c>
      <c r="L6" s="24">
        <v>8</v>
      </c>
      <c r="M6" s="25">
        <f>212-M10</f>
        <v>211</v>
      </c>
      <c r="N6" s="24">
        <v>8</v>
      </c>
      <c r="O6" s="25">
        <f>217-O10</f>
        <v>216</v>
      </c>
      <c r="P6" s="24">
        <f>6-P7</f>
        <v>5</v>
      </c>
      <c r="Q6" s="25">
        <f>150-Q7</f>
        <v>123</v>
      </c>
      <c r="R6" s="24">
        <f>6-R7</f>
        <v>5</v>
      </c>
      <c r="S6" s="25">
        <f>149-S7</f>
        <v>124</v>
      </c>
      <c r="T6" s="24">
        <f>6-T7</f>
        <v>5</v>
      </c>
      <c r="U6" s="25">
        <f>149-U10-U11-U7</f>
        <v>121</v>
      </c>
      <c r="V6" s="27">
        <f>L6+N6+P6+R6+T6</f>
        <v>31</v>
      </c>
      <c r="W6" s="25">
        <f>M6+O6+Q6+S6+U6</f>
        <v>795</v>
      </c>
      <c r="X6" s="24">
        <v>5</v>
      </c>
      <c r="Y6" s="25">
        <v>131</v>
      </c>
      <c r="Z6" s="24">
        <f>4-Z7</f>
        <v>3</v>
      </c>
      <c r="AA6" s="25">
        <f>98-AA10-AA7</f>
        <v>74</v>
      </c>
      <c r="AB6" s="27">
        <f t="shared" ref="AB6:AC11" si="2">X6+Z6</f>
        <v>8</v>
      </c>
      <c r="AC6" s="28">
        <f t="shared" si="2"/>
        <v>205</v>
      </c>
      <c r="AD6" s="24">
        <f>0-AD7-AD10-AD11</f>
        <v>0</v>
      </c>
      <c r="AE6" s="25">
        <f>0-AE7-AE10-AE11</f>
        <v>0</v>
      </c>
      <c r="AF6" s="29">
        <f t="shared" ref="AF6:AG11" si="3">J6+V6+AB6+AD6</f>
        <v>39</v>
      </c>
      <c r="AG6" s="30">
        <f t="shared" si="3"/>
        <v>1000</v>
      </c>
    </row>
    <row r="7" spans="1:33" x14ac:dyDescent="0.25">
      <c r="A7" s="31" t="s">
        <v>21</v>
      </c>
      <c r="B7" s="32"/>
      <c r="C7" s="33"/>
      <c r="D7" s="32"/>
      <c r="E7" s="33"/>
      <c r="F7" s="32"/>
      <c r="G7" s="33"/>
      <c r="H7" s="32"/>
      <c r="I7" s="33"/>
      <c r="J7" s="34">
        <f t="shared" si="1"/>
        <v>0</v>
      </c>
      <c r="K7" s="35">
        <f t="shared" si="1"/>
        <v>0</v>
      </c>
      <c r="L7" s="32"/>
      <c r="M7" s="33"/>
      <c r="N7" s="32"/>
      <c r="O7" s="33"/>
      <c r="P7" s="32">
        <v>1</v>
      </c>
      <c r="Q7" s="33">
        <v>27</v>
      </c>
      <c r="R7" s="32">
        <v>1</v>
      </c>
      <c r="S7" s="33">
        <v>25</v>
      </c>
      <c r="T7" s="32">
        <v>1</v>
      </c>
      <c r="U7" s="33">
        <v>25</v>
      </c>
      <c r="V7" s="36">
        <f>L7+N7+P7++R7+T7</f>
        <v>3</v>
      </c>
      <c r="W7" s="37">
        <f>M7+O7+Q7+S7+U7</f>
        <v>77</v>
      </c>
      <c r="X7" s="32"/>
      <c r="Y7" s="33"/>
      <c r="Z7" s="32">
        <v>1</v>
      </c>
      <c r="AA7" s="33">
        <v>20</v>
      </c>
      <c r="AB7" s="36">
        <f t="shared" si="2"/>
        <v>1</v>
      </c>
      <c r="AC7" s="38">
        <f t="shared" si="2"/>
        <v>20</v>
      </c>
      <c r="AD7" s="32"/>
      <c r="AE7" s="33"/>
      <c r="AF7" s="39">
        <f t="shared" si="3"/>
        <v>4</v>
      </c>
      <c r="AG7" s="40">
        <f t="shared" si="3"/>
        <v>97</v>
      </c>
    </row>
    <row r="8" spans="1:33" x14ac:dyDescent="0.25">
      <c r="A8" s="41" t="s">
        <v>22</v>
      </c>
      <c r="B8" s="42"/>
      <c r="C8" s="43"/>
      <c r="D8" s="42"/>
      <c r="E8" s="43"/>
      <c r="F8" s="42"/>
      <c r="G8" s="43"/>
      <c r="H8" s="42"/>
      <c r="I8" s="43"/>
      <c r="J8" s="34">
        <f t="shared" si="1"/>
        <v>0</v>
      </c>
      <c r="K8" s="35">
        <f t="shared" si="1"/>
        <v>0</v>
      </c>
      <c r="L8" s="42"/>
      <c r="M8" s="43"/>
      <c r="N8" s="42"/>
      <c r="O8" s="43"/>
      <c r="P8" s="42"/>
      <c r="Q8" s="43"/>
      <c r="R8" s="42"/>
      <c r="S8" s="43"/>
      <c r="T8" s="42"/>
      <c r="U8" s="43"/>
      <c r="V8" s="36">
        <f>L8+N8+P8++R8+T8</f>
        <v>0</v>
      </c>
      <c r="W8" s="37">
        <f>M8+O8+Q8+S8+U8</f>
        <v>0</v>
      </c>
      <c r="X8" s="42"/>
      <c r="Y8" s="43"/>
      <c r="Z8" s="42"/>
      <c r="AA8" s="43"/>
      <c r="AB8" s="36">
        <f t="shared" si="2"/>
        <v>0</v>
      </c>
      <c r="AC8" s="38">
        <f t="shared" si="2"/>
        <v>0</v>
      </c>
      <c r="AD8" s="42"/>
      <c r="AE8" s="43"/>
      <c r="AF8" s="39">
        <f t="shared" si="3"/>
        <v>0</v>
      </c>
      <c r="AG8" s="40">
        <f t="shared" si="3"/>
        <v>0</v>
      </c>
    </row>
    <row r="9" spans="1:33" x14ac:dyDescent="0.25">
      <c r="A9" s="44" t="s">
        <v>23</v>
      </c>
      <c r="B9" s="45"/>
      <c r="C9" s="46"/>
      <c r="D9" s="45"/>
      <c r="E9" s="46"/>
      <c r="F9" s="45"/>
      <c r="G9" s="46"/>
      <c r="H9" s="45"/>
      <c r="I9" s="46"/>
      <c r="J9" s="47">
        <f t="shared" si="1"/>
        <v>0</v>
      </c>
      <c r="K9" s="48">
        <f t="shared" si="1"/>
        <v>0</v>
      </c>
      <c r="L9" s="45"/>
      <c r="M9" s="46"/>
      <c r="N9" s="45"/>
      <c r="O9" s="46"/>
      <c r="P9" s="45"/>
      <c r="Q9" s="46"/>
      <c r="R9" s="45"/>
      <c r="S9" s="46"/>
      <c r="T9" s="45"/>
      <c r="U9" s="46"/>
      <c r="V9" s="36">
        <f>L9+N9+P9++R9+T9</f>
        <v>0</v>
      </c>
      <c r="W9" s="37">
        <f>M9+O9+Q9+S9+U9</f>
        <v>0</v>
      </c>
      <c r="X9" s="45"/>
      <c r="Y9" s="46"/>
      <c r="Z9" s="45"/>
      <c r="AA9" s="46"/>
      <c r="AB9" s="36">
        <f t="shared" si="2"/>
        <v>0</v>
      </c>
      <c r="AC9" s="38">
        <f t="shared" si="2"/>
        <v>0</v>
      </c>
      <c r="AD9" s="45"/>
      <c r="AE9" s="46"/>
      <c r="AF9" s="39">
        <f t="shared" si="3"/>
        <v>0</v>
      </c>
      <c r="AG9" s="40">
        <f t="shared" si="3"/>
        <v>0</v>
      </c>
    </row>
    <row r="10" spans="1:33" x14ac:dyDescent="0.25">
      <c r="A10" s="49" t="s">
        <v>24</v>
      </c>
      <c r="B10" s="50"/>
      <c r="C10" s="43"/>
      <c r="D10" s="50"/>
      <c r="E10" s="43"/>
      <c r="F10" s="50"/>
      <c r="G10" s="43"/>
      <c r="H10" s="50"/>
      <c r="I10" s="43"/>
      <c r="J10" s="34">
        <f t="shared" si="1"/>
        <v>0</v>
      </c>
      <c r="K10" s="35">
        <f t="shared" si="1"/>
        <v>0</v>
      </c>
      <c r="L10" s="50"/>
      <c r="M10" s="43">
        <v>1</v>
      </c>
      <c r="N10" s="50"/>
      <c r="O10" s="43">
        <v>1</v>
      </c>
      <c r="P10" s="50"/>
      <c r="Q10" s="43"/>
      <c r="R10" s="50"/>
      <c r="S10" s="43"/>
      <c r="T10" s="50"/>
      <c r="U10" s="43">
        <f>3-U11</f>
        <v>2</v>
      </c>
      <c r="V10" s="36">
        <f>L10+N10+P10++R10+T10</f>
        <v>0</v>
      </c>
      <c r="W10" s="37">
        <f>M10+O10+Q10+S10+U10</f>
        <v>4</v>
      </c>
      <c r="X10" s="50"/>
      <c r="Y10" s="43"/>
      <c r="Z10" s="50"/>
      <c r="AA10" s="43">
        <v>4</v>
      </c>
      <c r="AB10" s="36">
        <f t="shared" si="2"/>
        <v>0</v>
      </c>
      <c r="AC10" s="38">
        <f t="shared" si="2"/>
        <v>4</v>
      </c>
      <c r="AD10" s="50"/>
      <c r="AE10" s="43">
        <f>0-AE11</f>
        <v>0</v>
      </c>
      <c r="AF10" s="51">
        <f t="shared" si="3"/>
        <v>0</v>
      </c>
      <c r="AG10" s="52">
        <f t="shared" si="3"/>
        <v>8</v>
      </c>
    </row>
    <row r="11" spans="1:33" ht="15.75" thickBot="1" x14ac:dyDescent="0.3">
      <c r="A11" s="53" t="s">
        <v>25</v>
      </c>
      <c r="B11" s="54"/>
      <c r="C11" s="55"/>
      <c r="D11" s="54"/>
      <c r="E11" s="55"/>
      <c r="F11" s="54"/>
      <c r="G11" s="55"/>
      <c r="H11" s="54"/>
      <c r="I11" s="55"/>
      <c r="J11" s="56">
        <f t="shared" si="1"/>
        <v>0</v>
      </c>
      <c r="K11" s="57">
        <f t="shared" si="1"/>
        <v>0</v>
      </c>
      <c r="L11" s="54"/>
      <c r="M11" s="55"/>
      <c r="N11" s="54"/>
      <c r="O11" s="55"/>
      <c r="P11" s="54"/>
      <c r="Q11" s="55"/>
      <c r="R11" s="54"/>
      <c r="S11" s="55"/>
      <c r="T11" s="54"/>
      <c r="U11" s="55">
        <v>1</v>
      </c>
      <c r="V11" s="58">
        <f>L11+N11+P11++R11+T11</f>
        <v>0</v>
      </c>
      <c r="W11" s="48">
        <f>M11+O11+Q11+S11+U11</f>
        <v>1</v>
      </c>
      <c r="X11" s="59"/>
      <c r="Y11" s="60"/>
      <c r="Z11" s="59"/>
      <c r="AA11" s="60"/>
      <c r="AB11" s="58">
        <f t="shared" si="2"/>
        <v>0</v>
      </c>
      <c r="AC11" s="61">
        <f t="shared" si="2"/>
        <v>0</v>
      </c>
      <c r="AD11" s="54"/>
      <c r="AE11" s="55"/>
      <c r="AF11" s="62">
        <f t="shared" si="3"/>
        <v>0</v>
      </c>
      <c r="AG11" s="63">
        <f t="shared" si="3"/>
        <v>1</v>
      </c>
    </row>
    <row r="12" spans="1:33" ht="15.75" thickBot="1" x14ac:dyDescent="0.3">
      <c r="A12" s="19" t="s">
        <v>26</v>
      </c>
      <c r="B12" s="64">
        <f t="shared" ref="B12:AG12" si="4">SUM(B13:B18)</f>
        <v>4</v>
      </c>
      <c r="C12" s="65">
        <f t="shared" si="4"/>
        <v>99</v>
      </c>
      <c r="D12" s="64">
        <f t="shared" si="4"/>
        <v>5</v>
      </c>
      <c r="E12" s="65">
        <f t="shared" si="4"/>
        <v>101</v>
      </c>
      <c r="F12" s="64">
        <f t="shared" si="4"/>
        <v>4</v>
      </c>
      <c r="G12" s="65">
        <f t="shared" si="4"/>
        <v>91</v>
      </c>
      <c r="H12" s="64">
        <f t="shared" si="4"/>
        <v>4</v>
      </c>
      <c r="I12" s="65">
        <f t="shared" si="4"/>
        <v>96</v>
      </c>
      <c r="J12" s="20">
        <f t="shared" si="4"/>
        <v>17</v>
      </c>
      <c r="K12" s="21">
        <f t="shared" si="4"/>
        <v>387</v>
      </c>
      <c r="L12" s="64">
        <f t="shared" si="4"/>
        <v>4</v>
      </c>
      <c r="M12" s="65">
        <f t="shared" si="4"/>
        <v>98</v>
      </c>
      <c r="N12" s="64">
        <f t="shared" si="4"/>
        <v>5</v>
      </c>
      <c r="O12" s="65">
        <f t="shared" si="4"/>
        <v>87</v>
      </c>
      <c r="P12" s="64">
        <f t="shared" si="4"/>
        <v>3</v>
      </c>
      <c r="Q12" s="65">
        <f t="shared" si="4"/>
        <v>65</v>
      </c>
      <c r="R12" s="64">
        <f t="shared" si="4"/>
        <v>4</v>
      </c>
      <c r="S12" s="65">
        <f t="shared" si="4"/>
        <v>80</v>
      </c>
      <c r="T12" s="64">
        <f t="shared" si="4"/>
        <v>4</v>
      </c>
      <c r="U12" s="65">
        <f t="shared" si="4"/>
        <v>100</v>
      </c>
      <c r="V12" s="20">
        <f t="shared" si="4"/>
        <v>20</v>
      </c>
      <c r="W12" s="21">
        <f t="shared" si="4"/>
        <v>430</v>
      </c>
      <c r="X12" s="22">
        <f t="shared" si="4"/>
        <v>1</v>
      </c>
      <c r="Y12" s="21">
        <f t="shared" si="4"/>
        <v>28</v>
      </c>
      <c r="Z12" s="22">
        <f t="shared" si="4"/>
        <v>2</v>
      </c>
      <c r="AA12" s="21">
        <f t="shared" si="4"/>
        <v>35</v>
      </c>
      <c r="AB12" s="22">
        <f t="shared" si="4"/>
        <v>3</v>
      </c>
      <c r="AC12" s="21">
        <f t="shared" si="4"/>
        <v>63</v>
      </c>
      <c r="AD12" s="64">
        <f t="shared" si="4"/>
        <v>0</v>
      </c>
      <c r="AE12" s="65">
        <f t="shared" si="4"/>
        <v>0</v>
      </c>
      <c r="AF12" s="64">
        <f t="shared" si="4"/>
        <v>40</v>
      </c>
      <c r="AG12" s="65">
        <f t="shared" si="4"/>
        <v>880</v>
      </c>
    </row>
    <row r="13" spans="1:33" x14ac:dyDescent="0.25">
      <c r="A13" s="23" t="s">
        <v>20</v>
      </c>
      <c r="B13" s="24">
        <v>3</v>
      </c>
      <c r="C13" s="25">
        <f>86-C17-C18</f>
        <v>83</v>
      </c>
      <c r="D13" s="24">
        <v>4</v>
      </c>
      <c r="E13" s="25">
        <f>91-E17-E18</f>
        <v>90</v>
      </c>
      <c r="F13" s="24">
        <v>3</v>
      </c>
      <c r="G13" s="25">
        <f>77-G17-G18</f>
        <v>74</v>
      </c>
      <c r="H13" s="24">
        <v>3</v>
      </c>
      <c r="I13" s="25">
        <f>83-I17-I18</f>
        <v>80</v>
      </c>
      <c r="J13" s="66">
        <f t="shared" ref="J13:K18" si="5">B13+D13+F13+H13</f>
        <v>13</v>
      </c>
      <c r="K13" s="67">
        <f t="shared" si="5"/>
        <v>327</v>
      </c>
      <c r="L13" s="24">
        <v>3</v>
      </c>
      <c r="M13" s="25">
        <f>83-M17</f>
        <v>80</v>
      </c>
      <c r="N13" s="24">
        <v>4</v>
      </c>
      <c r="O13" s="25">
        <f>74-O17-O18</f>
        <v>71</v>
      </c>
      <c r="P13" s="24">
        <v>2</v>
      </c>
      <c r="Q13" s="25">
        <f>53-Q17-Q18</f>
        <v>51</v>
      </c>
      <c r="R13" s="24">
        <v>3</v>
      </c>
      <c r="S13" s="25">
        <f>66-S17</f>
        <v>64</v>
      </c>
      <c r="T13" s="24">
        <v>3</v>
      </c>
      <c r="U13" s="25">
        <f>86-U17-U18</f>
        <v>86</v>
      </c>
      <c r="V13" s="27">
        <f>L13+N13+P13+R13+T13</f>
        <v>15</v>
      </c>
      <c r="W13" s="25">
        <f>M13+O13+Q13+S13+U13</f>
        <v>352</v>
      </c>
      <c r="X13" s="24">
        <v>1</v>
      </c>
      <c r="Y13" s="25">
        <v>28</v>
      </c>
      <c r="Z13" s="24">
        <v>2</v>
      </c>
      <c r="AA13" s="25">
        <f>35-AA17</f>
        <v>35</v>
      </c>
      <c r="AB13" s="27">
        <f t="shared" ref="AB13:AC18" si="6">X13+Z13</f>
        <v>3</v>
      </c>
      <c r="AC13" s="28">
        <f t="shared" si="6"/>
        <v>63</v>
      </c>
      <c r="AD13" s="24">
        <f>0-AD14-AD17-AD18</f>
        <v>0</v>
      </c>
      <c r="AE13" s="25">
        <f>0-AE14-AE17-AE18</f>
        <v>0</v>
      </c>
      <c r="AF13" s="29">
        <f t="shared" ref="AF13:AG18" si="7">J13+V13+AB13+AD13</f>
        <v>31</v>
      </c>
      <c r="AG13" s="30">
        <f t="shared" si="7"/>
        <v>742</v>
      </c>
    </row>
    <row r="14" spans="1:33" x14ac:dyDescent="0.25">
      <c r="A14" s="31" t="s">
        <v>21</v>
      </c>
      <c r="B14" s="32"/>
      <c r="C14" s="33"/>
      <c r="D14" s="32"/>
      <c r="E14" s="33"/>
      <c r="F14" s="32"/>
      <c r="G14" s="33"/>
      <c r="H14" s="32"/>
      <c r="I14" s="33"/>
      <c r="J14" s="34">
        <f t="shared" si="5"/>
        <v>0</v>
      </c>
      <c r="K14" s="35">
        <f t="shared" si="5"/>
        <v>0</v>
      </c>
      <c r="L14" s="32"/>
      <c r="M14" s="33"/>
      <c r="N14" s="32"/>
      <c r="O14" s="33"/>
      <c r="P14" s="32"/>
      <c r="Q14" s="33"/>
      <c r="R14" s="32"/>
      <c r="S14" s="33"/>
      <c r="T14" s="32"/>
      <c r="U14" s="33"/>
      <c r="V14" s="36">
        <f>L14+N14+P14++R14+T14</f>
        <v>0</v>
      </c>
      <c r="W14" s="37">
        <f>M14+O14+Q14+S14+U14</f>
        <v>0</v>
      </c>
      <c r="X14" s="32"/>
      <c r="Y14" s="33"/>
      <c r="Z14" s="32"/>
      <c r="AA14" s="33"/>
      <c r="AB14" s="36">
        <f t="shared" si="6"/>
        <v>0</v>
      </c>
      <c r="AC14" s="38">
        <f t="shared" si="6"/>
        <v>0</v>
      </c>
      <c r="AD14" s="32"/>
      <c r="AE14" s="33"/>
      <c r="AF14" s="39">
        <f t="shared" si="7"/>
        <v>0</v>
      </c>
      <c r="AG14" s="40">
        <f t="shared" si="7"/>
        <v>0</v>
      </c>
    </row>
    <row r="15" spans="1:33" x14ac:dyDescent="0.25">
      <c r="A15" s="41" t="s">
        <v>22</v>
      </c>
      <c r="B15" s="42">
        <v>1</v>
      </c>
      <c r="C15" s="43">
        <v>13</v>
      </c>
      <c r="D15" s="42">
        <v>1</v>
      </c>
      <c r="E15" s="43">
        <v>10</v>
      </c>
      <c r="F15" s="42">
        <v>1</v>
      </c>
      <c r="G15" s="43">
        <v>14</v>
      </c>
      <c r="H15" s="42">
        <v>1</v>
      </c>
      <c r="I15" s="43">
        <v>13</v>
      </c>
      <c r="J15" s="34">
        <f t="shared" si="5"/>
        <v>4</v>
      </c>
      <c r="K15" s="35">
        <f t="shared" si="5"/>
        <v>50</v>
      </c>
      <c r="L15" s="42">
        <v>1</v>
      </c>
      <c r="M15" s="43">
        <v>15</v>
      </c>
      <c r="N15" s="42">
        <v>1</v>
      </c>
      <c r="O15" s="43">
        <v>13</v>
      </c>
      <c r="P15" s="42">
        <v>1</v>
      </c>
      <c r="Q15" s="43">
        <v>12</v>
      </c>
      <c r="R15" s="42">
        <v>1</v>
      </c>
      <c r="S15" s="43">
        <v>14</v>
      </c>
      <c r="T15" s="42">
        <v>1</v>
      </c>
      <c r="U15" s="43">
        <v>14</v>
      </c>
      <c r="V15" s="36">
        <f>L15+N15+P15++R15+T15</f>
        <v>5</v>
      </c>
      <c r="W15" s="37">
        <f>M15+O15+Q15+S15+U15</f>
        <v>68</v>
      </c>
      <c r="X15" s="42"/>
      <c r="Y15" s="43"/>
      <c r="Z15" s="42"/>
      <c r="AA15" s="43"/>
      <c r="AB15" s="36">
        <f t="shared" si="6"/>
        <v>0</v>
      </c>
      <c r="AC15" s="38">
        <f t="shared" si="6"/>
        <v>0</v>
      </c>
      <c r="AD15" s="42"/>
      <c r="AE15" s="43"/>
      <c r="AF15" s="39">
        <f t="shared" si="7"/>
        <v>9</v>
      </c>
      <c r="AG15" s="40">
        <f t="shared" si="7"/>
        <v>118</v>
      </c>
    </row>
    <row r="16" spans="1:33" x14ac:dyDescent="0.25">
      <c r="A16" s="44" t="s">
        <v>23</v>
      </c>
      <c r="B16" s="45"/>
      <c r="C16" s="46"/>
      <c r="D16" s="45"/>
      <c r="E16" s="46"/>
      <c r="F16" s="45"/>
      <c r="G16" s="46"/>
      <c r="H16" s="45"/>
      <c r="I16" s="46"/>
      <c r="J16" s="47">
        <f t="shared" si="5"/>
        <v>0</v>
      </c>
      <c r="K16" s="48">
        <f t="shared" si="5"/>
        <v>0</v>
      </c>
      <c r="L16" s="45"/>
      <c r="M16" s="46"/>
      <c r="N16" s="45"/>
      <c r="O16" s="46"/>
      <c r="P16" s="45"/>
      <c r="Q16" s="46"/>
      <c r="R16" s="45"/>
      <c r="S16" s="46"/>
      <c r="T16" s="45"/>
      <c r="U16" s="46"/>
      <c r="V16" s="36">
        <f>L16+N16+P16++R16+T16</f>
        <v>0</v>
      </c>
      <c r="W16" s="37">
        <f>M16+O16+Q16+S16+U16</f>
        <v>0</v>
      </c>
      <c r="X16" s="45"/>
      <c r="Y16" s="46"/>
      <c r="Z16" s="45"/>
      <c r="AA16" s="46"/>
      <c r="AB16" s="36">
        <f t="shared" si="6"/>
        <v>0</v>
      </c>
      <c r="AC16" s="38">
        <f t="shared" si="6"/>
        <v>0</v>
      </c>
      <c r="AD16" s="45"/>
      <c r="AE16" s="46"/>
      <c r="AF16" s="39">
        <f t="shared" si="7"/>
        <v>0</v>
      </c>
      <c r="AG16" s="40">
        <f t="shared" si="7"/>
        <v>0</v>
      </c>
    </row>
    <row r="17" spans="1:33" x14ac:dyDescent="0.25">
      <c r="A17" s="49" t="s">
        <v>24</v>
      </c>
      <c r="B17" s="50"/>
      <c r="C17" s="43">
        <f>3-C18</f>
        <v>2</v>
      </c>
      <c r="D17" s="50"/>
      <c r="E17" s="43">
        <f>1-E18</f>
        <v>0</v>
      </c>
      <c r="F17" s="50"/>
      <c r="G17" s="43">
        <f>3-G18</f>
        <v>0</v>
      </c>
      <c r="H17" s="50"/>
      <c r="I17" s="43">
        <f>3-I18</f>
        <v>1</v>
      </c>
      <c r="J17" s="34">
        <f t="shared" si="5"/>
        <v>0</v>
      </c>
      <c r="K17" s="35">
        <f t="shared" si="5"/>
        <v>3</v>
      </c>
      <c r="L17" s="50"/>
      <c r="M17" s="43">
        <v>3</v>
      </c>
      <c r="N17" s="50"/>
      <c r="O17" s="43">
        <f>3-O18</f>
        <v>1</v>
      </c>
      <c r="P17" s="50"/>
      <c r="Q17" s="43">
        <f>2-Q18</f>
        <v>1</v>
      </c>
      <c r="R17" s="50"/>
      <c r="S17" s="43">
        <v>2</v>
      </c>
      <c r="T17" s="50"/>
      <c r="U17" s="43"/>
      <c r="V17" s="36">
        <f>L17+N17+P17++R17+T17</f>
        <v>0</v>
      </c>
      <c r="W17" s="37">
        <f>M17+O17+Q17+S17+U17</f>
        <v>7</v>
      </c>
      <c r="X17" s="50"/>
      <c r="Y17" s="43">
        <f>0-Y18</f>
        <v>0</v>
      </c>
      <c r="Z17" s="50"/>
      <c r="AA17" s="43"/>
      <c r="AB17" s="36">
        <f t="shared" si="6"/>
        <v>0</v>
      </c>
      <c r="AC17" s="38">
        <f t="shared" si="6"/>
        <v>0</v>
      </c>
      <c r="AD17" s="50"/>
      <c r="AE17" s="43">
        <f>0-AE18</f>
        <v>0</v>
      </c>
      <c r="AF17" s="51">
        <f t="shared" si="7"/>
        <v>0</v>
      </c>
      <c r="AG17" s="52">
        <f t="shared" si="7"/>
        <v>10</v>
      </c>
    </row>
    <row r="18" spans="1:33" ht="15.75" thickBot="1" x14ac:dyDescent="0.3">
      <c r="A18" s="53" t="s">
        <v>25</v>
      </c>
      <c r="B18" s="54"/>
      <c r="C18" s="55">
        <v>1</v>
      </c>
      <c r="D18" s="54"/>
      <c r="E18" s="55">
        <v>1</v>
      </c>
      <c r="F18" s="54"/>
      <c r="G18" s="55">
        <v>3</v>
      </c>
      <c r="H18" s="54"/>
      <c r="I18" s="55">
        <v>2</v>
      </c>
      <c r="J18" s="56">
        <f t="shared" si="5"/>
        <v>0</v>
      </c>
      <c r="K18" s="57">
        <f t="shared" si="5"/>
        <v>7</v>
      </c>
      <c r="L18" s="54"/>
      <c r="M18" s="55"/>
      <c r="N18" s="54"/>
      <c r="O18" s="55">
        <v>2</v>
      </c>
      <c r="P18" s="54"/>
      <c r="Q18" s="55">
        <v>1</v>
      </c>
      <c r="R18" s="54"/>
      <c r="S18" s="55"/>
      <c r="T18" s="54"/>
      <c r="U18" s="55"/>
      <c r="V18" s="58">
        <f>L18+N18+P18++R18+T18</f>
        <v>0</v>
      </c>
      <c r="W18" s="48">
        <f>M18+O18+Q18+S18+U18</f>
        <v>3</v>
      </c>
      <c r="X18" s="59"/>
      <c r="Y18" s="60"/>
      <c r="Z18" s="59"/>
      <c r="AA18" s="60"/>
      <c r="AB18" s="58">
        <f t="shared" si="6"/>
        <v>0</v>
      </c>
      <c r="AC18" s="61">
        <f t="shared" si="6"/>
        <v>0</v>
      </c>
      <c r="AD18" s="54"/>
      <c r="AE18" s="55"/>
      <c r="AF18" s="62">
        <f t="shared" si="7"/>
        <v>0</v>
      </c>
      <c r="AG18" s="63">
        <f t="shared" si="7"/>
        <v>10</v>
      </c>
    </row>
    <row r="19" spans="1:33" ht="15.75" thickBot="1" x14ac:dyDescent="0.3">
      <c r="A19" s="68" t="s">
        <v>27</v>
      </c>
      <c r="B19" s="64">
        <f t="shared" ref="B19:AG19" si="8">SUM(B20:B25)</f>
        <v>7</v>
      </c>
      <c r="C19" s="65">
        <f t="shared" si="8"/>
        <v>209</v>
      </c>
      <c r="D19" s="64">
        <f t="shared" si="8"/>
        <v>7</v>
      </c>
      <c r="E19" s="65">
        <f t="shared" si="8"/>
        <v>188</v>
      </c>
      <c r="F19" s="64">
        <f t="shared" si="8"/>
        <v>6</v>
      </c>
      <c r="G19" s="65">
        <f t="shared" si="8"/>
        <v>167</v>
      </c>
      <c r="H19" s="64">
        <f t="shared" si="8"/>
        <v>7</v>
      </c>
      <c r="I19" s="65">
        <f t="shared" si="8"/>
        <v>180</v>
      </c>
      <c r="J19" s="64">
        <f t="shared" si="8"/>
        <v>27</v>
      </c>
      <c r="K19" s="65">
        <f t="shared" si="8"/>
        <v>744</v>
      </c>
      <c r="L19" s="64">
        <f t="shared" si="8"/>
        <v>6</v>
      </c>
      <c r="M19" s="65">
        <f t="shared" si="8"/>
        <v>164</v>
      </c>
      <c r="N19" s="64">
        <f t="shared" si="8"/>
        <v>5</v>
      </c>
      <c r="O19" s="65">
        <f t="shared" si="8"/>
        <v>135</v>
      </c>
      <c r="P19" s="64">
        <f t="shared" si="8"/>
        <v>6</v>
      </c>
      <c r="Q19" s="65">
        <f t="shared" si="8"/>
        <v>157</v>
      </c>
      <c r="R19" s="64">
        <f t="shared" si="8"/>
        <v>5</v>
      </c>
      <c r="S19" s="65">
        <f t="shared" si="8"/>
        <v>124</v>
      </c>
      <c r="T19" s="64">
        <f t="shared" si="8"/>
        <v>5</v>
      </c>
      <c r="U19" s="65">
        <f t="shared" si="8"/>
        <v>121</v>
      </c>
      <c r="V19" s="20">
        <f t="shared" si="8"/>
        <v>27</v>
      </c>
      <c r="W19" s="21">
        <f t="shared" si="8"/>
        <v>701</v>
      </c>
      <c r="X19" s="22">
        <f t="shared" si="8"/>
        <v>4</v>
      </c>
      <c r="Y19" s="21">
        <f t="shared" si="8"/>
        <v>93</v>
      </c>
      <c r="Z19" s="22">
        <f t="shared" si="8"/>
        <v>3</v>
      </c>
      <c r="AA19" s="21">
        <f t="shared" si="8"/>
        <v>67</v>
      </c>
      <c r="AB19" s="22">
        <f t="shared" si="8"/>
        <v>7</v>
      </c>
      <c r="AC19" s="21">
        <f t="shared" si="8"/>
        <v>160</v>
      </c>
      <c r="AD19" s="64">
        <f t="shared" si="8"/>
        <v>0</v>
      </c>
      <c r="AE19" s="65">
        <f t="shared" si="8"/>
        <v>0</v>
      </c>
      <c r="AF19" s="64">
        <f t="shared" si="8"/>
        <v>61</v>
      </c>
      <c r="AG19" s="65">
        <f t="shared" si="8"/>
        <v>1605</v>
      </c>
    </row>
    <row r="20" spans="1:33" x14ac:dyDescent="0.25">
      <c r="A20" s="23" t="s">
        <v>20</v>
      </c>
      <c r="B20" s="24">
        <v>7</v>
      </c>
      <c r="C20" s="25">
        <v>209</v>
      </c>
      <c r="D20" s="24">
        <v>7</v>
      </c>
      <c r="E20" s="25">
        <v>188</v>
      </c>
      <c r="F20" s="24">
        <v>6</v>
      </c>
      <c r="G20" s="25">
        <v>167</v>
      </c>
      <c r="H20" s="24">
        <v>7</v>
      </c>
      <c r="I20" s="25">
        <v>180</v>
      </c>
      <c r="J20" s="26">
        <f t="shared" ref="J20:K25" si="9">B20+D20+F20+H20</f>
        <v>27</v>
      </c>
      <c r="K20" s="25">
        <f t="shared" si="9"/>
        <v>744</v>
      </c>
      <c r="L20" s="24">
        <v>6</v>
      </c>
      <c r="M20" s="25">
        <v>164</v>
      </c>
      <c r="N20" s="24">
        <v>5</v>
      </c>
      <c r="O20" s="25">
        <v>135</v>
      </c>
      <c r="P20" s="24">
        <v>6</v>
      </c>
      <c r="Q20" s="25">
        <v>157</v>
      </c>
      <c r="R20" s="24">
        <f>5-R21</f>
        <v>2</v>
      </c>
      <c r="S20" s="25">
        <f>124-S21</f>
        <v>42</v>
      </c>
      <c r="T20" s="24">
        <f>5-T21</f>
        <v>2</v>
      </c>
      <c r="U20" s="25">
        <f>121-U21</f>
        <v>45</v>
      </c>
      <c r="V20" s="27">
        <f>L20+N20+P20+R20+T20</f>
        <v>21</v>
      </c>
      <c r="W20" s="25">
        <f>M20+O20+Q20+S20+U20</f>
        <v>543</v>
      </c>
      <c r="X20" s="24">
        <f>4-X21</f>
        <v>0</v>
      </c>
      <c r="Y20" s="25">
        <f>93-Y21</f>
        <v>0</v>
      </c>
      <c r="Z20" s="24">
        <f>3-Z21</f>
        <v>0</v>
      </c>
      <c r="AA20" s="25">
        <f>67-AA21</f>
        <v>0</v>
      </c>
      <c r="AB20" s="27">
        <f t="shared" ref="AB20:AC25" si="10">X20+Z20</f>
        <v>0</v>
      </c>
      <c r="AC20" s="28">
        <f t="shared" si="10"/>
        <v>0</v>
      </c>
      <c r="AD20" s="24">
        <f>0-AD21-AD24-AD25</f>
        <v>0</v>
      </c>
      <c r="AE20" s="25">
        <f>0-AE21-AE24-AE25</f>
        <v>0</v>
      </c>
      <c r="AF20" s="29">
        <f t="shared" ref="AF20:AG25" si="11">J20+V20+AB20+AD20</f>
        <v>48</v>
      </c>
      <c r="AG20" s="30">
        <f t="shared" si="11"/>
        <v>1287</v>
      </c>
    </row>
    <row r="21" spans="1:33" x14ac:dyDescent="0.25">
      <c r="A21" s="31" t="s">
        <v>21</v>
      </c>
      <c r="B21" s="32"/>
      <c r="C21" s="33"/>
      <c r="D21" s="32"/>
      <c r="E21" s="33"/>
      <c r="F21" s="32"/>
      <c r="G21" s="33"/>
      <c r="H21" s="32"/>
      <c r="I21" s="33"/>
      <c r="J21" s="34">
        <f t="shared" si="9"/>
        <v>0</v>
      </c>
      <c r="K21" s="35">
        <f t="shared" si="9"/>
        <v>0</v>
      </c>
      <c r="L21" s="32"/>
      <c r="M21" s="33"/>
      <c r="N21" s="32"/>
      <c r="O21" s="33"/>
      <c r="P21" s="32"/>
      <c r="Q21" s="33"/>
      <c r="R21" s="32">
        <v>3</v>
      </c>
      <c r="S21" s="33">
        <v>82</v>
      </c>
      <c r="T21" s="32">
        <v>3</v>
      </c>
      <c r="U21" s="33">
        <v>76</v>
      </c>
      <c r="V21" s="36">
        <f>L21+N21+P21++R21+T21</f>
        <v>6</v>
      </c>
      <c r="W21" s="37">
        <f>M21+O21+Q21+S21+U21</f>
        <v>158</v>
      </c>
      <c r="X21" s="32">
        <v>4</v>
      </c>
      <c r="Y21" s="33">
        <v>93</v>
      </c>
      <c r="Z21" s="32">
        <v>3</v>
      </c>
      <c r="AA21" s="33">
        <v>67</v>
      </c>
      <c r="AB21" s="36">
        <f t="shared" si="10"/>
        <v>7</v>
      </c>
      <c r="AC21" s="38">
        <f t="shared" si="10"/>
        <v>160</v>
      </c>
      <c r="AD21" s="32"/>
      <c r="AE21" s="33"/>
      <c r="AF21" s="39">
        <f t="shared" si="11"/>
        <v>13</v>
      </c>
      <c r="AG21" s="40">
        <f t="shared" si="11"/>
        <v>318</v>
      </c>
    </row>
    <row r="22" spans="1:33" x14ac:dyDescent="0.25">
      <c r="A22" s="41" t="s">
        <v>22</v>
      </c>
      <c r="B22" s="42"/>
      <c r="C22" s="43"/>
      <c r="D22" s="42"/>
      <c r="E22" s="43"/>
      <c r="F22" s="42"/>
      <c r="G22" s="43"/>
      <c r="H22" s="42"/>
      <c r="I22" s="43"/>
      <c r="J22" s="34">
        <f t="shared" si="9"/>
        <v>0</v>
      </c>
      <c r="K22" s="35">
        <f t="shared" si="9"/>
        <v>0</v>
      </c>
      <c r="L22" s="42"/>
      <c r="M22" s="43"/>
      <c r="N22" s="42"/>
      <c r="O22" s="43"/>
      <c r="P22" s="42"/>
      <c r="Q22" s="43"/>
      <c r="R22" s="42"/>
      <c r="S22" s="43"/>
      <c r="T22" s="42"/>
      <c r="U22" s="43"/>
      <c r="V22" s="36">
        <f>L22+N22+P22++R22+T22</f>
        <v>0</v>
      </c>
      <c r="W22" s="37">
        <f>M22+O22+Q22+S22+U22</f>
        <v>0</v>
      </c>
      <c r="X22" s="42"/>
      <c r="Y22" s="43"/>
      <c r="Z22" s="42"/>
      <c r="AA22" s="43"/>
      <c r="AB22" s="36">
        <f t="shared" si="10"/>
        <v>0</v>
      </c>
      <c r="AC22" s="38">
        <f t="shared" si="10"/>
        <v>0</v>
      </c>
      <c r="AD22" s="42"/>
      <c r="AE22" s="43"/>
      <c r="AF22" s="39">
        <f t="shared" si="11"/>
        <v>0</v>
      </c>
      <c r="AG22" s="40">
        <f t="shared" si="11"/>
        <v>0</v>
      </c>
    </row>
    <row r="23" spans="1:33" x14ac:dyDescent="0.25">
      <c r="A23" s="44" t="s">
        <v>23</v>
      </c>
      <c r="B23" s="45"/>
      <c r="C23" s="46"/>
      <c r="D23" s="45"/>
      <c r="E23" s="46"/>
      <c r="F23" s="45"/>
      <c r="G23" s="46"/>
      <c r="H23" s="45"/>
      <c r="I23" s="46"/>
      <c r="J23" s="47">
        <f t="shared" si="9"/>
        <v>0</v>
      </c>
      <c r="K23" s="48">
        <f t="shared" si="9"/>
        <v>0</v>
      </c>
      <c r="L23" s="45"/>
      <c r="M23" s="46"/>
      <c r="N23" s="45"/>
      <c r="O23" s="46"/>
      <c r="P23" s="45"/>
      <c r="Q23" s="46"/>
      <c r="R23" s="45"/>
      <c r="S23" s="46"/>
      <c r="T23" s="45"/>
      <c r="U23" s="46"/>
      <c r="V23" s="36">
        <f>L23+N23+P23++R23+T23</f>
        <v>0</v>
      </c>
      <c r="W23" s="37">
        <f>M23+O23+Q23+S23+U23</f>
        <v>0</v>
      </c>
      <c r="X23" s="45"/>
      <c r="Y23" s="46"/>
      <c r="Z23" s="45"/>
      <c r="AA23" s="46"/>
      <c r="AB23" s="36">
        <f t="shared" si="10"/>
        <v>0</v>
      </c>
      <c r="AC23" s="38">
        <f t="shared" si="10"/>
        <v>0</v>
      </c>
      <c r="AD23" s="45"/>
      <c r="AE23" s="46"/>
      <c r="AF23" s="39">
        <f t="shared" si="11"/>
        <v>0</v>
      </c>
      <c r="AG23" s="40">
        <f t="shared" si="11"/>
        <v>0</v>
      </c>
    </row>
    <row r="24" spans="1:33" x14ac:dyDescent="0.25">
      <c r="A24" s="49" t="s">
        <v>24</v>
      </c>
      <c r="B24" s="50"/>
      <c r="C24" s="43"/>
      <c r="D24" s="50"/>
      <c r="E24" s="43"/>
      <c r="F24" s="50"/>
      <c r="G24" s="43"/>
      <c r="H24" s="50"/>
      <c r="I24" s="43"/>
      <c r="J24" s="34">
        <f t="shared" si="9"/>
        <v>0</v>
      </c>
      <c r="K24" s="35">
        <f t="shared" si="9"/>
        <v>0</v>
      </c>
      <c r="L24" s="50"/>
      <c r="M24" s="43"/>
      <c r="N24" s="50"/>
      <c r="O24" s="43"/>
      <c r="P24" s="50"/>
      <c r="Q24" s="43"/>
      <c r="R24" s="50"/>
      <c r="S24" s="43"/>
      <c r="T24" s="50"/>
      <c r="U24" s="43"/>
      <c r="V24" s="36">
        <f>L24+N24+P24++R24+T24</f>
        <v>0</v>
      </c>
      <c r="W24" s="37">
        <f>M24+O24+Q24+S24+U24</f>
        <v>0</v>
      </c>
      <c r="X24" s="50"/>
      <c r="Y24" s="43">
        <f>0-Y25</f>
        <v>0</v>
      </c>
      <c r="Z24" s="50"/>
      <c r="AA24" s="43">
        <f>0-AA25</f>
        <v>0</v>
      </c>
      <c r="AB24" s="36">
        <f t="shared" si="10"/>
        <v>0</v>
      </c>
      <c r="AC24" s="38">
        <f t="shared" si="10"/>
        <v>0</v>
      </c>
      <c r="AD24" s="50"/>
      <c r="AE24" s="43">
        <f>0-AE25</f>
        <v>0</v>
      </c>
      <c r="AF24" s="51">
        <f t="shared" si="11"/>
        <v>0</v>
      </c>
      <c r="AG24" s="52">
        <f t="shared" si="11"/>
        <v>0</v>
      </c>
    </row>
    <row r="25" spans="1:33" ht="15.75" thickBot="1" x14ac:dyDescent="0.3">
      <c r="A25" s="53" t="s">
        <v>25</v>
      </c>
      <c r="B25" s="54"/>
      <c r="C25" s="55"/>
      <c r="D25" s="54"/>
      <c r="E25" s="55"/>
      <c r="F25" s="54"/>
      <c r="G25" s="55"/>
      <c r="H25" s="54"/>
      <c r="I25" s="55"/>
      <c r="J25" s="56">
        <f t="shared" si="9"/>
        <v>0</v>
      </c>
      <c r="K25" s="57">
        <f t="shared" si="9"/>
        <v>0</v>
      </c>
      <c r="L25" s="54"/>
      <c r="M25" s="55"/>
      <c r="N25" s="54"/>
      <c r="O25" s="55"/>
      <c r="P25" s="54"/>
      <c r="Q25" s="55"/>
      <c r="R25" s="54"/>
      <c r="S25" s="55"/>
      <c r="T25" s="54"/>
      <c r="U25" s="55"/>
      <c r="V25" s="58">
        <f>L25+N25+P25++R25+T25</f>
        <v>0</v>
      </c>
      <c r="W25" s="48">
        <f>M25+O25+Q25+S25+U25</f>
        <v>0</v>
      </c>
      <c r="X25" s="59"/>
      <c r="Y25" s="60"/>
      <c r="Z25" s="59"/>
      <c r="AA25" s="60"/>
      <c r="AB25" s="58">
        <f t="shared" si="10"/>
        <v>0</v>
      </c>
      <c r="AC25" s="61">
        <f t="shared" si="10"/>
        <v>0</v>
      </c>
      <c r="AD25" s="54"/>
      <c r="AE25" s="55"/>
      <c r="AF25" s="62">
        <f t="shared" si="11"/>
        <v>0</v>
      </c>
      <c r="AG25" s="63">
        <f t="shared" si="11"/>
        <v>0</v>
      </c>
    </row>
    <row r="26" spans="1:33" ht="15.75" thickBot="1" x14ac:dyDescent="0.3">
      <c r="A26" s="69" t="s">
        <v>28</v>
      </c>
      <c r="B26" s="64">
        <f t="shared" ref="B26:AG26" si="12">SUM(B27:B32)</f>
        <v>7</v>
      </c>
      <c r="C26" s="65">
        <f t="shared" si="12"/>
        <v>186</v>
      </c>
      <c r="D26" s="64">
        <f t="shared" si="12"/>
        <v>6</v>
      </c>
      <c r="E26" s="65">
        <f t="shared" si="12"/>
        <v>150</v>
      </c>
      <c r="F26" s="64">
        <f t="shared" si="12"/>
        <v>6</v>
      </c>
      <c r="G26" s="65">
        <f t="shared" si="12"/>
        <v>182</v>
      </c>
      <c r="H26" s="64">
        <f t="shared" si="12"/>
        <v>4</v>
      </c>
      <c r="I26" s="65">
        <f t="shared" si="12"/>
        <v>118</v>
      </c>
      <c r="J26" s="64">
        <f t="shared" si="12"/>
        <v>23</v>
      </c>
      <c r="K26" s="65">
        <f t="shared" si="12"/>
        <v>636</v>
      </c>
      <c r="L26" s="64">
        <f t="shared" si="12"/>
        <v>6</v>
      </c>
      <c r="M26" s="65">
        <f t="shared" si="12"/>
        <v>163</v>
      </c>
      <c r="N26" s="64">
        <f t="shared" si="12"/>
        <v>5</v>
      </c>
      <c r="O26" s="65">
        <f t="shared" si="12"/>
        <v>135</v>
      </c>
      <c r="P26" s="64">
        <f t="shared" si="12"/>
        <v>5</v>
      </c>
      <c r="Q26" s="65">
        <f t="shared" si="12"/>
        <v>145</v>
      </c>
      <c r="R26" s="64">
        <f t="shared" si="12"/>
        <v>4</v>
      </c>
      <c r="S26" s="65">
        <f t="shared" si="12"/>
        <v>128</v>
      </c>
      <c r="T26" s="64">
        <f t="shared" si="12"/>
        <v>4</v>
      </c>
      <c r="U26" s="65">
        <f t="shared" si="12"/>
        <v>100</v>
      </c>
      <c r="V26" s="20">
        <f t="shared" si="12"/>
        <v>24</v>
      </c>
      <c r="W26" s="21">
        <f t="shared" si="12"/>
        <v>671</v>
      </c>
      <c r="X26" s="22">
        <f t="shared" si="12"/>
        <v>1</v>
      </c>
      <c r="Y26" s="21">
        <f t="shared" si="12"/>
        <v>32</v>
      </c>
      <c r="Z26" s="22">
        <f t="shared" si="12"/>
        <v>2</v>
      </c>
      <c r="AA26" s="21">
        <f t="shared" si="12"/>
        <v>46</v>
      </c>
      <c r="AB26" s="22">
        <f t="shared" si="12"/>
        <v>3</v>
      </c>
      <c r="AC26" s="21">
        <f t="shared" si="12"/>
        <v>78</v>
      </c>
      <c r="AD26" s="64">
        <f t="shared" si="12"/>
        <v>0</v>
      </c>
      <c r="AE26" s="65">
        <f t="shared" si="12"/>
        <v>0</v>
      </c>
      <c r="AF26" s="64">
        <f t="shared" si="12"/>
        <v>50</v>
      </c>
      <c r="AG26" s="65">
        <f t="shared" si="12"/>
        <v>1385</v>
      </c>
    </row>
    <row r="27" spans="1:33" x14ac:dyDescent="0.25">
      <c r="A27" s="23" t="s">
        <v>20</v>
      </c>
      <c r="B27" s="24">
        <v>7</v>
      </c>
      <c r="C27" s="25">
        <v>186</v>
      </c>
      <c r="D27" s="24">
        <v>6</v>
      </c>
      <c r="E27" s="25">
        <v>150</v>
      </c>
      <c r="F27" s="24">
        <v>6</v>
      </c>
      <c r="G27" s="25">
        <v>182</v>
      </c>
      <c r="H27" s="24">
        <v>4</v>
      </c>
      <c r="I27" s="25">
        <v>118</v>
      </c>
      <c r="J27" s="26">
        <f t="shared" ref="J27:K32" si="13">B27+D27+F27+H27</f>
        <v>23</v>
      </c>
      <c r="K27" s="25">
        <f t="shared" si="13"/>
        <v>636</v>
      </c>
      <c r="L27" s="24">
        <v>6</v>
      </c>
      <c r="M27" s="25">
        <f>163-M31</f>
        <v>162</v>
      </c>
      <c r="N27" s="24">
        <v>5</v>
      </c>
      <c r="O27" s="25">
        <v>135</v>
      </c>
      <c r="P27" s="24">
        <v>5</v>
      </c>
      <c r="Q27" s="25">
        <v>145</v>
      </c>
      <c r="R27" s="24">
        <v>4</v>
      </c>
      <c r="S27" s="25">
        <v>128</v>
      </c>
      <c r="T27" s="24">
        <v>4</v>
      </c>
      <c r="U27" s="25">
        <v>100</v>
      </c>
      <c r="V27" s="27">
        <f>L27+N27+P27+R27+T27</f>
        <v>24</v>
      </c>
      <c r="W27" s="25">
        <f>M27+O27+Q27+S27+U27</f>
        <v>670</v>
      </c>
      <c r="X27" s="24">
        <v>1</v>
      </c>
      <c r="Y27" s="25">
        <v>32</v>
      </c>
      <c r="Z27" s="24">
        <v>2</v>
      </c>
      <c r="AA27" s="25">
        <v>46</v>
      </c>
      <c r="AB27" s="27">
        <f t="shared" ref="AB27:AC32" si="14">X27+Z27</f>
        <v>3</v>
      </c>
      <c r="AC27" s="28">
        <f t="shared" si="14"/>
        <v>78</v>
      </c>
      <c r="AD27" s="24">
        <f>0-AD28-AD31-AD32</f>
        <v>0</v>
      </c>
      <c r="AE27" s="25">
        <f>0-AE28-AE31-AE32</f>
        <v>0</v>
      </c>
      <c r="AF27" s="29">
        <f t="shared" ref="AF27:AG32" si="15">J27+V27+AB27+AD27</f>
        <v>50</v>
      </c>
      <c r="AG27" s="30">
        <f t="shared" si="15"/>
        <v>1384</v>
      </c>
    </row>
    <row r="28" spans="1:33" x14ac:dyDescent="0.25">
      <c r="A28" s="31" t="s">
        <v>21</v>
      </c>
      <c r="B28" s="32"/>
      <c r="C28" s="33"/>
      <c r="D28" s="32"/>
      <c r="E28" s="33"/>
      <c r="F28" s="32"/>
      <c r="G28" s="33"/>
      <c r="H28" s="32"/>
      <c r="I28" s="33"/>
      <c r="J28" s="34">
        <f t="shared" si="13"/>
        <v>0</v>
      </c>
      <c r="K28" s="35">
        <f t="shared" si="13"/>
        <v>0</v>
      </c>
      <c r="L28" s="32"/>
      <c r="M28" s="33"/>
      <c r="N28" s="32"/>
      <c r="O28" s="33"/>
      <c r="P28" s="32"/>
      <c r="Q28" s="33"/>
      <c r="R28" s="32"/>
      <c r="S28" s="33"/>
      <c r="T28" s="32"/>
      <c r="U28" s="33"/>
      <c r="V28" s="36">
        <f>L28+N28+P28++R28+T28</f>
        <v>0</v>
      </c>
      <c r="W28" s="37">
        <f>M28+O28+Q28+S28+U28</f>
        <v>0</v>
      </c>
      <c r="X28" s="32"/>
      <c r="Y28" s="33"/>
      <c r="Z28" s="32"/>
      <c r="AA28" s="33"/>
      <c r="AB28" s="36">
        <f t="shared" si="14"/>
        <v>0</v>
      </c>
      <c r="AC28" s="38">
        <f t="shared" si="14"/>
        <v>0</v>
      </c>
      <c r="AD28" s="32"/>
      <c r="AE28" s="33"/>
      <c r="AF28" s="39">
        <f t="shared" si="15"/>
        <v>0</v>
      </c>
      <c r="AG28" s="40">
        <f t="shared" si="15"/>
        <v>0</v>
      </c>
    </row>
    <row r="29" spans="1:33" x14ac:dyDescent="0.25">
      <c r="A29" s="41" t="s">
        <v>22</v>
      </c>
      <c r="B29" s="42"/>
      <c r="C29" s="43"/>
      <c r="D29" s="42"/>
      <c r="E29" s="43"/>
      <c r="F29" s="42"/>
      <c r="G29" s="43"/>
      <c r="H29" s="42"/>
      <c r="I29" s="43"/>
      <c r="J29" s="34">
        <f t="shared" si="13"/>
        <v>0</v>
      </c>
      <c r="K29" s="35">
        <f t="shared" si="13"/>
        <v>0</v>
      </c>
      <c r="L29" s="42"/>
      <c r="M29" s="43"/>
      <c r="N29" s="42"/>
      <c r="O29" s="43"/>
      <c r="P29" s="42"/>
      <c r="Q29" s="43"/>
      <c r="R29" s="42"/>
      <c r="S29" s="43"/>
      <c r="T29" s="42"/>
      <c r="U29" s="43"/>
      <c r="V29" s="36">
        <f>L29+N29+P29++R29+T29</f>
        <v>0</v>
      </c>
      <c r="W29" s="37">
        <f>M29+O29+Q29+S29+U29</f>
        <v>0</v>
      </c>
      <c r="X29" s="42"/>
      <c r="Y29" s="43"/>
      <c r="Z29" s="42"/>
      <c r="AA29" s="43"/>
      <c r="AB29" s="36">
        <f t="shared" si="14"/>
        <v>0</v>
      </c>
      <c r="AC29" s="38">
        <f t="shared" si="14"/>
        <v>0</v>
      </c>
      <c r="AD29" s="42"/>
      <c r="AE29" s="43"/>
      <c r="AF29" s="39">
        <f t="shared" si="15"/>
        <v>0</v>
      </c>
      <c r="AG29" s="40">
        <f t="shared" si="15"/>
        <v>0</v>
      </c>
    </row>
    <row r="30" spans="1:33" x14ac:dyDescent="0.25">
      <c r="A30" s="44" t="s">
        <v>23</v>
      </c>
      <c r="B30" s="45"/>
      <c r="C30" s="46"/>
      <c r="D30" s="45"/>
      <c r="E30" s="46"/>
      <c r="F30" s="45"/>
      <c r="G30" s="46"/>
      <c r="H30" s="45"/>
      <c r="I30" s="46"/>
      <c r="J30" s="47">
        <f t="shared" si="13"/>
        <v>0</v>
      </c>
      <c r="K30" s="48">
        <f t="shared" si="13"/>
        <v>0</v>
      </c>
      <c r="L30" s="45"/>
      <c r="M30" s="46"/>
      <c r="N30" s="45"/>
      <c r="O30" s="46"/>
      <c r="P30" s="45"/>
      <c r="Q30" s="46"/>
      <c r="R30" s="45"/>
      <c r="S30" s="46"/>
      <c r="T30" s="45"/>
      <c r="U30" s="46"/>
      <c r="V30" s="36">
        <f>L30+N30+P30++R30+T30</f>
        <v>0</v>
      </c>
      <c r="W30" s="37">
        <f>M30+O30+Q30+S30+U30</f>
        <v>0</v>
      </c>
      <c r="X30" s="45"/>
      <c r="Y30" s="46"/>
      <c r="Z30" s="45"/>
      <c r="AA30" s="46"/>
      <c r="AB30" s="36">
        <f t="shared" si="14"/>
        <v>0</v>
      </c>
      <c r="AC30" s="38">
        <f t="shared" si="14"/>
        <v>0</v>
      </c>
      <c r="AD30" s="45"/>
      <c r="AE30" s="46"/>
      <c r="AF30" s="39">
        <f t="shared" si="15"/>
        <v>0</v>
      </c>
      <c r="AG30" s="40">
        <f t="shared" si="15"/>
        <v>0</v>
      </c>
    </row>
    <row r="31" spans="1:33" x14ac:dyDescent="0.25">
      <c r="A31" s="49" t="s">
        <v>24</v>
      </c>
      <c r="B31" s="50"/>
      <c r="C31" s="43"/>
      <c r="D31" s="50"/>
      <c r="E31" s="43"/>
      <c r="F31" s="50"/>
      <c r="G31" s="43"/>
      <c r="H31" s="50"/>
      <c r="I31" s="43"/>
      <c r="J31" s="34">
        <f t="shared" si="13"/>
        <v>0</v>
      </c>
      <c r="K31" s="35">
        <f t="shared" si="13"/>
        <v>0</v>
      </c>
      <c r="L31" s="50"/>
      <c r="M31" s="43">
        <v>1</v>
      </c>
      <c r="N31" s="50"/>
      <c r="O31" s="43"/>
      <c r="P31" s="50"/>
      <c r="Q31" s="43"/>
      <c r="R31" s="50"/>
      <c r="S31" s="43"/>
      <c r="T31" s="50"/>
      <c r="U31" s="43"/>
      <c r="V31" s="36">
        <f>L31+N31+P31++R31+T31</f>
        <v>0</v>
      </c>
      <c r="W31" s="37">
        <f>M31+O31+Q31+S31+U31</f>
        <v>1</v>
      </c>
      <c r="X31" s="50"/>
      <c r="Y31" s="43">
        <f>0-Y32</f>
        <v>0</v>
      </c>
      <c r="Z31" s="50"/>
      <c r="AA31" s="43">
        <f>0-AA32</f>
        <v>0</v>
      </c>
      <c r="AB31" s="36">
        <f t="shared" si="14"/>
        <v>0</v>
      </c>
      <c r="AC31" s="38">
        <f t="shared" si="14"/>
        <v>0</v>
      </c>
      <c r="AD31" s="50"/>
      <c r="AE31" s="43">
        <f>0-AE32</f>
        <v>0</v>
      </c>
      <c r="AF31" s="51">
        <f t="shared" si="15"/>
        <v>0</v>
      </c>
      <c r="AG31" s="52">
        <f t="shared" si="15"/>
        <v>1</v>
      </c>
    </row>
    <row r="32" spans="1:33" ht="15.75" thickBot="1" x14ac:dyDescent="0.3">
      <c r="A32" s="53" t="s">
        <v>25</v>
      </c>
      <c r="B32" s="54"/>
      <c r="C32" s="55"/>
      <c r="D32" s="54"/>
      <c r="E32" s="55"/>
      <c r="F32" s="54"/>
      <c r="G32" s="55"/>
      <c r="H32" s="54"/>
      <c r="I32" s="55"/>
      <c r="J32" s="56">
        <f t="shared" si="13"/>
        <v>0</v>
      </c>
      <c r="K32" s="57">
        <f t="shared" si="13"/>
        <v>0</v>
      </c>
      <c r="L32" s="54"/>
      <c r="M32" s="55"/>
      <c r="N32" s="54"/>
      <c r="O32" s="55"/>
      <c r="P32" s="54"/>
      <c r="Q32" s="55"/>
      <c r="R32" s="54"/>
      <c r="S32" s="55"/>
      <c r="T32" s="54"/>
      <c r="U32" s="55"/>
      <c r="V32" s="58">
        <f>L32+N32+P32++R32+T32</f>
        <v>0</v>
      </c>
      <c r="W32" s="48">
        <f>M32+O32+Q32+S32+U32</f>
        <v>0</v>
      </c>
      <c r="X32" s="59"/>
      <c r="Y32" s="60"/>
      <c r="Z32" s="59"/>
      <c r="AA32" s="60"/>
      <c r="AB32" s="58">
        <f t="shared" si="14"/>
        <v>0</v>
      </c>
      <c r="AC32" s="61">
        <f t="shared" si="14"/>
        <v>0</v>
      </c>
      <c r="AD32" s="54"/>
      <c r="AE32" s="55"/>
      <c r="AF32" s="62">
        <f t="shared" si="15"/>
        <v>0</v>
      </c>
      <c r="AG32" s="63">
        <f t="shared" si="15"/>
        <v>0</v>
      </c>
    </row>
    <row r="33" spans="1:33" ht="15.75" thickBot="1" x14ac:dyDescent="0.3">
      <c r="A33" s="69" t="s">
        <v>29</v>
      </c>
      <c r="B33" s="64">
        <f t="shared" ref="B33:AG33" si="16">SUM(B34:B39)</f>
        <v>7</v>
      </c>
      <c r="C33" s="65">
        <f t="shared" si="16"/>
        <v>153</v>
      </c>
      <c r="D33" s="64">
        <f t="shared" si="16"/>
        <v>6</v>
      </c>
      <c r="E33" s="65">
        <f t="shared" si="16"/>
        <v>111</v>
      </c>
      <c r="F33" s="64">
        <f t="shared" si="16"/>
        <v>7</v>
      </c>
      <c r="G33" s="65">
        <f t="shared" si="16"/>
        <v>155</v>
      </c>
      <c r="H33" s="64">
        <f t="shared" si="16"/>
        <v>6</v>
      </c>
      <c r="I33" s="65">
        <f t="shared" si="16"/>
        <v>124</v>
      </c>
      <c r="J33" s="64">
        <f t="shared" si="16"/>
        <v>26</v>
      </c>
      <c r="K33" s="65">
        <f t="shared" si="16"/>
        <v>543</v>
      </c>
      <c r="L33" s="64">
        <f t="shared" si="16"/>
        <v>4</v>
      </c>
      <c r="M33" s="65">
        <f t="shared" si="16"/>
        <v>101</v>
      </c>
      <c r="N33" s="64">
        <f t="shared" si="16"/>
        <v>4</v>
      </c>
      <c r="O33" s="65">
        <f t="shared" si="16"/>
        <v>112</v>
      </c>
      <c r="P33" s="64">
        <f t="shared" si="16"/>
        <v>4</v>
      </c>
      <c r="Q33" s="65">
        <f t="shared" si="16"/>
        <v>104</v>
      </c>
      <c r="R33" s="64">
        <f t="shared" si="16"/>
        <v>7</v>
      </c>
      <c r="S33" s="65">
        <f t="shared" si="16"/>
        <v>148</v>
      </c>
      <c r="T33" s="64">
        <f t="shared" si="16"/>
        <v>4</v>
      </c>
      <c r="U33" s="65">
        <f t="shared" si="16"/>
        <v>92</v>
      </c>
      <c r="V33" s="20">
        <f t="shared" si="16"/>
        <v>23</v>
      </c>
      <c r="W33" s="21">
        <f t="shared" si="16"/>
        <v>557</v>
      </c>
      <c r="X33" s="22">
        <f t="shared" si="16"/>
        <v>1</v>
      </c>
      <c r="Y33" s="21">
        <f t="shared" si="16"/>
        <v>27</v>
      </c>
      <c r="Z33" s="22">
        <f t="shared" si="16"/>
        <v>1</v>
      </c>
      <c r="AA33" s="21">
        <f t="shared" si="16"/>
        <v>28</v>
      </c>
      <c r="AB33" s="22">
        <f t="shared" si="16"/>
        <v>2</v>
      </c>
      <c r="AC33" s="21">
        <f t="shared" si="16"/>
        <v>55</v>
      </c>
      <c r="AD33" s="64">
        <f t="shared" si="16"/>
        <v>0</v>
      </c>
      <c r="AE33" s="65">
        <f t="shared" si="16"/>
        <v>0</v>
      </c>
      <c r="AF33" s="64">
        <f t="shared" si="16"/>
        <v>51</v>
      </c>
      <c r="AG33" s="65">
        <f t="shared" si="16"/>
        <v>1155</v>
      </c>
    </row>
    <row r="34" spans="1:33" x14ac:dyDescent="0.25">
      <c r="A34" s="23" t="s">
        <v>20</v>
      </c>
      <c r="B34" s="24">
        <v>6</v>
      </c>
      <c r="C34" s="25">
        <v>141</v>
      </c>
      <c r="D34" s="24">
        <v>5</v>
      </c>
      <c r="E34" s="25">
        <v>100</v>
      </c>
      <c r="F34" s="24">
        <v>6</v>
      </c>
      <c r="G34" s="25">
        <v>143</v>
      </c>
      <c r="H34" s="24">
        <v>5</v>
      </c>
      <c r="I34" s="25">
        <v>116</v>
      </c>
      <c r="J34" s="26">
        <f t="shared" ref="J34:K39" si="17">B34+D34+F34+H34</f>
        <v>22</v>
      </c>
      <c r="K34" s="25">
        <f t="shared" si="17"/>
        <v>500</v>
      </c>
      <c r="L34" s="24">
        <v>4</v>
      </c>
      <c r="M34" s="25">
        <v>101</v>
      </c>
      <c r="N34" s="24">
        <v>4</v>
      </c>
      <c r="O34" s="25">
        <f>112-O38</f>
        <v>111</v>
      </c>
      <c r="P34" s="24">
        <v>3</v>
      </c>
      <c r="Q34" s="25">
        <v>89</v>
      </c>
      <c r="R34" s="24">
        <v>5</v>
      </c>
      <c r="S34" s="25">
        <v>129</v>
      </c>
      <c r="T34" s="24">
        <v>3</v>
      </c>
      <c r="U34" s="25">
        <f>82-U38</f>
        <v>81</v>
      </c>
      <c r="V34" s="27">
        <f>L34+N34+P34+R34+T34</f>
        <v>19</v>
      </c>
      <c r="W34" s="25">
        <f>M34+O34+Q34+S34+U34</f>
        <v>511</v>
      </c>
      <c r="X34" s="24">
        <v>1</v>
      </c>
      <c r="Y34" s="25">
        <v>27</v>
      </c>
      <c r="Z34" s="24">
        <v>1</v>
      </c>
      <c r="AA34" s="25">
        <v>28</v>
      </c>
      <c r="AB34" s="27">
        <f t="shared" ref="AB34:AC39" si="18">X34+Z34</f>
        <v>2</v>
      </c>
      <c r="AC34" s="28">
        <f t="shared" si="18"/>
        <v>55</v>
      </c>
      <c r="AD34" s="24">
        <f>0-AD35-AD38-AD39</f>
        <v>0</v>
      </c>
      <c r="AE34" s="25">
        <f>0-AE35-AE38-AE39</f>
        <v>0</v>
      </c>
      <c r="AF34" s="29">
        <f t="shared" ref="AF34:AG39" si="19">J34+V34+AB34+AD34</f>
        <v>43</v>
      </c>
      <c r="AG34" s="30">
        <f t="shared" si="19"/>
        <v>1066</v>
      </c>
    </row>
    <row r="35" spans="1:33" x14ac:dyDescent="0.25">
      <c r="A35" s="31" t="s">
        <v>21</v>
      </c>
      <c r="B35" s="32"/>
      <c r="C35" s="33"/>
      <c r="D35" s="32"/>
      <c r="E35" s="33"/>
      <c r="F35" s="32"/>
      <c r="G35" s="33"/>
      <c r="H35" s="32"/>
      <c r="I35" s="33"/>
      <c r="J35" s="34">
        <f t="shared" si="17"/>
        <v>0</v>
      </c>
      <c r="K35" s="35">
        <f t="shared" si="17"/>
        <v>0</v>
      </c>
      <c r="L35" s="32"/>
      <c r="M35" s="33"/>
      <c r="N35" s="32"/>
      <c r="O35" s="33"/>
      <c r="P35" s="32"/>
      <c r="Q35" s="33"/>
      <c r="R35" s="32"/>
      <c r="S35" s="33"/>
      <c r="T35" s="32"/>
      <c r="U35" s="33"/>
      <c r="V35" s="36">
        <f>L35+N35+P35++R35+T35</f>
        <v>0</v>
      </c>
      <c r="W35" s="37">
        <f>M35+O35+Q35+S35+U35</f>
        <v>0</v>
      </c>
      <c r="X35" s="32"/>
      <c r="Y35" s="33"/>
      <c r="Z35" s="32"/>
      <c r="AA35" s="33"/>
      <c r="AB35" s="36">
        <f t="shared" si="18"/>
        <v>0</v>
      </c>
      <c r="AC35" s="38">
        <f t="shared" si="18"/>
        <v>0</v>
      </c>
      <c r="AD35" s="32"/>
      <c r="AE35" s="33"/>
      <c r="AF35" s="39">
        <f t="shared" si="19"/>
        <v>0</v>
      </c>
      <c r="AG35" s="40">
        <f t="shared" si="19"/>
        <v>0</v>
      </c>
    </row>
    <row r="36" spans="1:33" x14ac:dyDescent="0.25">
      <c r="A36" s="41" t="s">
        <v>22</v>
      </c>
      <c r="B36" s="42">
        <v>1</v>
      </c>
      <c r="C36" s="43">
        <v>12</v>
      </c>
      <c r="D36" s="42">
        <v>1</v>
      </c>
      <c r="E36" s="43">
        <v>11</v>
      </c>
      <c r="F36" s="42">
        <v>1</v>
      </c>
      <c r="G36" s="43">
        <v>12</v>
      </c>
      <c r="H36" s="42">
        <v>1</v>
      </c>
      <c r="I36" s="43">
        <v>8</v>
      </c>
      <c r="J36" s="34">
        <f t="shared" si="17"/>
        <v>4</v>
      </c>
      <c r="K36" s="35">
        <f t="shared" si="17"/>
        <v>43</v>
      </c>
      <c r="L36" s="42"/>
      <c r="M36" s="43"/>
      <c r="N36" s="42"/>
      <c r="O36" s="43"/>
      <c r="P36" s="42">
        <v>1</v>
      </c>
      <c r="Q36" s="43">
        <v>15</v>
      </c>
      <c r="R36" s="42">
        <v>2</v>
      </c>
      <c r="S36" s="43">
        <v>19</v>
      </c>
      <c r="T36" s="42">
        <v>1</v>
      </c>
      <c r="U36" s="43">
        <v>10</v>
      </c>
      <c r="V36" s="36">
        <f>L36+N36+P36++R36+T36</f>
        <v>4</v>
      </c>
      <c r="W36" s="37">
        <f>M36+O36+Q36+S36+U36</f>
        <v>44</v>
      </c>
      <c r="X36" s="42"/>
      <c r="Y36" s="43"/>
      <c r="Z36" s="42"/>
      <c r="AA36" s="43"/>
      <c r="AB36" s="36">
        <f t="shared" si="18"/>
        <v>0</v>
      </c>
      <c r="AC36" s="38">
        <f t="shared" si="18"/>
        <v>0</v>
      </c>
      <c r="AD36" s="42"/>
      <c r="AE36" s="43"/>
      <c r="AF36" s="39">
        <f t="shared" si="19"/>
        <v>8</v>
      </c>
      <c r="AG36" s="40">
        <f t="shared" si="19"/>
        <v>87</v>
      </c>
    </row>
    <row r="37" spans="1:33" x14ac:dyDescent="0.25">
      <c r="A37" s="44" t="s">
        <v>23</v>
      </c>
      <c r="B37" s="45"/>
      <c r="C37" s="46"/>
      <c r="D37" s="45"/>
      <c r="E37" s="46"/>
      <c r="F37" s="45"/>
      <c r="G37" s="46"/>
      <c r="H37" s="45"/>
      <c r="I37" s="46"/>
      <c r="J37" s="47">
        <f t="shared" si="17"/>
        <v>0</v>
      </c>
      <c r="K37" s="48">
        <f t="shared" si="17"/>
        <v>0</v>
      </c>
      <c r="L37" s="45"/>
      <c r="M37" s="46"/>
      <c r="N37" s="45"/>
      <c r="O37" s="46"/>
      <c r="P37" s="45"/>
      <c r="Q37" s="46"/>
      <c r="R37" s="45"/>
      <c r="S37" s="46"/>
      <c r="T37" s="45"/>
      <c r="U37" s="46"/>
      <c r="V37" s="36">
        <f>L37+N37+P37++R37+T37</f>
        <v>0</v>
      </c>
      <c r="W37" s="37">
        <f>M37+O37+Q37+S37+U37</f>
        <v>0</v>
      </c>
      <c r="X37" s="45"/>
      <c r="Y37" s="46"/>
      <c r="Z37" s="45"/>
      <c r="AA37" s="46"/>
      <c r="AB37" s="36">
        <f t="shared" si="18"/>
        <v>0</v>
      </c>
      <c r="AC37" s="38">
        <f t="shared" si="18"/>
        <v>0</v>
      </c>
      <c r="AD37" s="45"/>
      <c r="AE37" s="46"/>
      <c r="AF37" s="39">
        <f t="shared" si="19"/>
        <v>0</v>
      </c>
      <c r="AG37" s="40">
        <f t="shared" si="19"/>
        <v>0</v>
      </c>
    </row>
    <row r="38" spans="1:33" x14ac:dyDescent="0.25">
      <c r="A38" s="49" t="s">
        <v>24</v>
      </c>
      <c r="B38" s="50"/>
      <c r="C38" s="43"/>
      <c r="D38" s="50"/>
      <c r="E38" s="43"/>
      <c r="F38" s="50"/>
      <c r="G38" s="43"/>
      <c r="H38" s="50"/>
      <c r="I38" s="43"/>
      <c r="J38" s="34">
        <f t="shared" si="17"/>
        <v>0</v>
      </c>
      <c r="K38" s="35">
        <f t="shared" si="17"/>
        <v>0</v>
      </c>
      <c r="L38" s="50"/>
      <c r="M38" s="43"/>
      <c r="N38" s="50"/>
      <c r="O38" s="43">
        <v>1</v>
      </c>
      <c r="P38" s="50"/>
      <c r="Q38" s="43"/>
      <c r="R38" s="50"/>
      <c r="S38" s="43"/>
      <c r="T38" s="50"/>
      <c r="U38" s="43">
        <v>1</v>
      </c>
      <c r="V38" s="36">
        <f>L38+N38+P38++R38+T38</f>
        <v>0</v>
      </c>
      <c r="W38" s="37">
        <f>M38+O38+Q38+S38+U38</f>
        <v>2</v>
      </c>
      <c r="X38" s="50"/>
      <c r="Y38" s="43"/>
      <c r="Z38" s="50"/>
      <c r="AA38" s="43"/>
      <c r="AB38" s="36">
        <f t="shared" si="18"/>
        <v>0</v>
      </c>
      <c r="AC38" s="38">
        <f t="shared" si="18"/>
        <v>0</v>
      </c>
      <c r="AD38" s="50"/>
      <c r="AE38" s="43">
        <f>0-AE39</f>
        <v>0</v>
      </c>
      <c r="AF38" s="51">
        <f t="shared" si="19"/>
        <v>0</v>
      </c>
      <c r="AG38" s="52">
        <f t="shared" si="19"/>
        <v>2</v>
      </c>
    </row>
    <row r="39" spans="1:33" ht="15.75" thickBot="1" x14ac:dyDescent="0.3">
      <c r="A39" s="53" t="s">
        <v>25</v>
      </c>
      <c r="B39" s="54"/>
      <c r="C39" s="55"/>
      <c r="D39" s="54"/>
      <c r="E39" s="55"/>
      <c r="F39" s="54"/>
      <c r="G39" s="55"/>
      <c r="H39" s="54"/>
      <c r="I39" s="55"/>
      <c r="J39" s="56">
        <f t="shared" si="17"/>
        <v>0</v>
      </c>
      <c r="K39" s="57">
        <f t="shared" si="17"/>
        <v>0</v>
      </c>
      <c r="L39" s="54"/>
      <c r="M39" s="55"/>
      <c r="N39" s="54"/>
      <c r="O39" s="55"/>
      <c r="P39" s="54"/>
      <c r="Q39" s="55"/>
      <c r="R39" s="54"/>
      <c r="S39" s="55"/>
      <c r="T39" s="54"/>
      <c r="U39" s="55"/>
      <c r="V39" s="58">
        <f>L39+N39+P39++R39+T39</f>
        <v>0</v>
      </c>
      <c r="W39" s="48">
        <f>M39+O39+Q39+S39+U39</f>
        <v>0</v>
      </c>
      <c r="X39" s="59"/>
      <c r="Y39" s="60"/>
      <c r="Z39" s="59"/>
      <c r="AA39" s="60"/>
      <c r="AB39" s="58">
        <f t="shared" si="18"/>
        <v>0</v>
      </c>
      <c r="AC39" s="61">
        <f t="shared" si="18"/>
        <v>0</v>
      </c>
      <c r="AD39" s="54"/>
      <c r="AE39" s="55"/>
      <c r="AF39" s="62">
        <f t="shared" si="19"/>
        <v>0</v>
      </c>
      <c r="AG39" s="63">
        <f t="shared" si="19"/>
        <v>0</v>
      </c>
    </row>
    <row r="40" spans="1:33" ht="15.75" thickBot="1" x14ac:dyDescent="0.3">
      <c r="A40" s="69" t="s">
        <v>30</v>
      </c>
      <c r="B40" s="64">
        <f t="shared" ref="B40:AG40" si="20">SUM(B41:B46)</f>
        <v>8</v>
      </c>
      <c r="C40" s="65">
        <f t="shared" si="20"/>
        <v>211</v>
      </c>
      <c r="D40" s="64">
        <f t="shared" si="20"/>
        <v>7</v>
      </c>
      <c r="E40" s="65">
        <f t="shared" si="20"/>
        <v>175</v>
      </c>
      <c r="F40" s="64">
        <f t="shared" si="20"/>
        <v>6</v>
      </c>
      <c r="G40" s="65">
        <f t="shared" si="20"/>
        <v>153</v>
      </c>
      <c r="H40" s="64">
        <f t="shared" si="20"/>
        <v>6</v>
      </c>
      <c r="I40" s="65">
        <f t="shared" si="20"/>
        <v>162</v>
      </c>
      <c r="J40" s="64">
        <f t="shared" si="20"/>
        <v>27</v>
      </c>
      <c r="K40" s="65">
        <f t="shared" si="20"/>
        <v>701</v>
      </c>
      <c r="L40" s="64">
        <f t="shared" si="20"/>
        <v>6</v>
      </c>
      <c r="M40" s="65">
        <f t="shared" si="20"/>
        <v>155</v>
      </c>
      <c r="N40" s="64">
        <f t="shared" si="20"/>
        <v>6</v>
      </c>
      <c r="O40" s="65">
        <f t="shared" si="20"/>
        <v>155</v>
      </c>
      <c r="P40" s="64">
        <f t="shared" si="20"/>
        <v>5</v>
      </c>
      <c r="Q40" s="65">
        <f t="shared" si="20"/>
        <v>130</v>
      </c>
      <c r="R40" s="64">
        <f t="shared" si="20"/>
        <v>6</v>
      </c>
      <c r="S40" s="65">
        <f t="shared" si="20"/>
        <v>129</v>
      </c>
      <c r="T40" s="64">
        <f t="shared" si="20"/>
        <v>5</v>
      </c>
      <c r="U40" s="65">
        <f t="shared" si="20"/>
        <v>130</v>
      </c>
      <c r="V40" s="20">
        <f t="shared" si="20"/>
        <v>28</v>
      </c>
      <c r="W40" s="21">
        <f t="shared" si="20"/>
        <v>699</v>
      </c>
      <c r="X40" s="22">
        <f t="shared" si="20"/>
        <v>3</v>
      </c>
      <c r="Y40" s="21">
        <f t="shared" si="20"/>
        <v>67</v>
      </c>
      <c r="Z40" s="22">
        <f t="shared" si="20"/>
        <v>3</v>
      </c>
      <c r="AA40" s="21">
        <f t="shared" si="20"/>
        <v>65</v>
      </c>
      <c r="AB40" s="22">
        <f t="shared" si="20"/>
        <v>6</v>
      </c>
      <c r="AC40" s="21">
        <f t="shared" si="20"/>
        <v>132</v>
      </c>
      <c r="AD40" s="64">
        <f t="shared" si="20"/>
        <v>0</v>
      </c>
      <c r="AE40" s="65">
        <f t="shared" si="20"/>
        <v>0</v>
      </c>
      <c r="AF40" s="64">
        <f t="shared" si="20"/>
        <v>61</v>
      </c>
      <c r="AG40" s="65">
        <f t="shared" si="20"/>
        <v>1532</v>
      </c>
    </row>
    <row r="41" spans="1:33" x14ac:dyDescent="0.25">
      <c r="A41" s="23" t="s">
        <v>20</v>
      </c>
      <c r="B41" s="24">
        <v>8</v>
      </c>
      <c r="C41" s="25">
        <v>211</v>
      </c>
      <c r="D41" s="24">
        <v>7</v>
      </c>
      <c r="E41" s="25">
        <v>175</v>
      </c>
      <c r="F41" s="24">
        <v>6</v>
      </c>
      <c r="G41" s="25">
        <f>153-G45</f>
        <v>152</v>
      </c>
      <c r="H41" s="24">
        <v>6</v>
      </c>
      <c r="I41" s="25">
        <f>162-I45</f>
        <v>161</v>
      </c>
      <c r="J41" s="26">
        <f t="shared" ref="J41:K46" si="21">B41+D41+F41+H41</f>
        <v>27</v>
      </c>
      <c r="K41" s="25">
        <f t="shared" si="21"/>
        <v>699</v>
      </c>
      <c r="L41" s="24">
        <v>6</v>
      </c>
      <c r="M41" s="25">
        <f>155-M45</f>
        <v>154</v>
      </c>
      <c r="N41" s="24">
        <v>6</v>
      </c>
      <c r="O41" s="25">
        <v>155</v>
      </c>
      <c r="P41" s="24">
        <v>5</v>
      </c>
      <c r="Q41" s="25">
        <v>130</v>
      </c>
      <c r="R41" s="24">
        <v>6</v>
      </c>
      <c r="S41" s="25">
        <f>129-S45</f>
        <v>128</v>
      </c>
      <c r="T41" s="24">
        <v>5</v>
      </c>
      <c r="U41" s="25">
        <v>130</v>
      </c>
      <c r="V41" s="27">
        <f>L41+N41+P41+R41+T41</f>
        <v>28</v>
      </c>
      <c r="W41" s="25">
        <f>M41+O41+Q41+S41+U41</f>
        <v>697</v>
      </c>
      <c r="X41" s="24">
        <v>3</v>
      </c>
      <c r="Y41" s="25">
        <v>67</v>
      </c>
      <c r="Z41" s="24">
        <v>3</v>
      </c>
      <c r="AA41" s="25">
        <v>65</v>
      </c>
      <c r="AB41" s="27">
        <f t="shared" ref="AB41:AC46" si="22">X41+Z41</f>
        <v>6</v>
      </c>
      <c r="AC41" s="28">
        <f t="shared" si="22"/>
        <v>132</v>
      </c>
      <c r="AD41" s="24">
        <f>0-AD42-AD45-AD46</f>
        <v>0</v>
      </c>
      <c r="AE41" s="25">
        <f>0-AE42-AE45-AE46</f>
        <v>0</v>
      </c>
      <c r="AF41" s="29">
        <f t="shared" ref="AF41:AG46" si="23">J41+V41+AB41+AD41</f>
        <v>61</v>
      </c>
      <c r="AG41" s="30">
        <f t="shared" si="23"/>
        <v>1528</v>
      </c>
    </row>
    <row r="42" spans="1:33" x14ac:dyDescent="0.25">
      <c r="A42" s="31" t="s">
        <v>21</v>
      </c>
      <c r="B42" s="32"/>
      <c r="C42" s="33"/>
      <c r="D42" s="32"/>
      <c r="E42" s="33"/>
      <c r="F42" s="32"/>
      <c r="G42" s="33"/>
      <c r="H42" s="32"/>
      <c r="I42" s="33"/>
      <c r="J42" s="34">
        <f t="shared" si="21"/>
        <v>0</v>
      </c>
      <c r="K42" s="35">
        <f t="shared" si="21"/>
        <v>0</v>
      </c>
      <c r="L42" s="32"/>
      <c r="M42" s="33"/>
      <c r="N42" s="32"/>
      <c r="O42" s="33"/>
      <c r="P42" s="32"/>
      <c r="Q42" s="33"/>
      <c r="R42" s="32"/>
      <c r="S42" s="33"/>
      <c r="T42" s="32"/>
      <c r="U42" s="33"/>
      <c r="V42" s="36">
        <f>L42+N42+P42++R42+T42</f>
        <v>0</v>
      </c>
      <c r="W42" s="37">
        <f>M42+O42+Q42+S42+U42</f>
        <v>0</v>
      </c>
      <c r="X42" s="32"/>
      <c r="Y42" s="33"/>
      <c r="Z42" s="32"/>
      <c r="AA42" s="33"/>
      <c r="AB42" s="36">
        <f t="shared" si="22"/>
        <v>0</v>
      </c>
      <c r="AC42" s="38">
        <f t="shared" si="22"/>
        <v>0</v>
      </c>
      <c r="AD42" s="32"/>
      <c r="AE42" s="33"/>
      <c r="AF42" s="39">
        <f t="shared" si="23"/>
        <v>0</v>
      </c>
      <c r="AG42" s="40">
        <f t="shared" si="23"/>
        <v>0</v>
      </c>
    </row>
    <row r="43" spans="1:33" x14ac:dyDescent="0.25">
      <c r="A43" s="41" t="s">
        <v>22</v>
      </c>
      <c r="B43" s="42"/>
      <c r="C43" s="43"/>
      <c r="D43" s="42"/>
      <c r="E43" s="43"/>
      <c r="F43" s="42"/>
      <c r="G43" s="43"/>
      <c r="H43" s="42"/>
      <c r="I43" s="43"/>
      <c r="J43" s="34">
        <f t="shared" si="21"/>
        <v>0</v>
      </c>
      <c r="K43" s="35">
        <f t="shared" si="21"/>
        <v>0</v>
      </c>
      <c r="L43" s="42"/>
      <c r="M43" s="43"/>
      <c r="N43" s="42"/>
      <c r="O43" s="43"/>
      <c r="P43" s="42"/>
      <c r="Q43" s="43"/>
      <c r="R43" s="42"/>
      <c r="S43" s="43"/>
      <c r="T43" s="42"/>
      <c r="U43" s="43"/>
      <c r="V43" s="36">
        <f>L43+N43+P43++R43+T43</f>
        <v>0</v>
      </c>
      <c r="W43" s="37">
        <f>M43+O43+Q43+S43+U43</f>
        <v>0</v>
      </c>
      <c r="X43" s="42"/>
      <c r="Y43" s="43"/>
      <c r="Z43" s="42"/>
      <c r="AA43" s="43"/>
      <c r="AB43" s="36">
        <f t="shared" si="22"/>
        <v>0</v>
      </c>
      <c r="AC43" s="38">
        <f t="shared" si="22"/>
        <v>0</v>
      </c>
      <c r="AD43" s="42"/>
      <c r="AE43" s="43"/>
      <c r="AF43" s="39">
        <f t="shared" si="23"/>
        <v>0</v>
      </c>
      <c r="AG43" s="40">
        <f t="shared" si="23"/>
        <v>0</v>
      </c>
    </row>
    <row r="44" spans="1:33" x14ac:dyDescent="0.25">
      <c r="A44" s="44" t="s">
        <v>23</v>
      </c>
      <c r="B44" s="45"/>
      <c r="C44" s="46"/>
      <c r="D44" s="45"/>
      <c r="E44" s="46"/>
      <c r="F44" s="45"/>
      <c r="G44" s="46"/>
      <c r="H44" s="45"/>
      <c r="I44" s="46"/>
      <c r="J44" s="47">
        <f t="shared" si="21"/>
        <v>0</v>
      </c>
      <c r="K44" s="48">
        <f t="shared" si="21"/>
        <v>0</v>
      </c>
      <c r="L44" s="45"/>
      <c r="M44" s="46"/>
      <c r="N44" s="45"/>
      <c r="O44" s="46"/>
      <c r="P44" s="45"/>
      <c r="Q44" s="46"/>
      <c r="R44" s="45"/>
      <c r="S44" s="46"/>
      <c r="T44" s="45"/>
      <c r="U44" s="46"/>
      <c r="V44" s="36">
        <f>L44+N44+P44++R44+T44</f>
        <v>0</v>
      </c>
      <c r="W44" s="37">
        <f>M44+O44+Q44+S44+U44</f>
        <v>0</v>
      </c>
      <c r="X44" s="45"/>
      <c r="Y44" s="46"/>
      <c r="Z44" s="45"/>
      <c r="AA44" s="46"/>
      <c r="AB44" s="36">
        <f t="shared" si="22"/>
        <v>0</v>
      </c>
      <c r="AC44" s="38">
        <f t="shared" si="22"/>
        <v>0</v>
      </c>
      <c r="AD44" s="45"/>
      <c r="AE44" s="46"/>
      <c r="AF44" s="39">
        <f t="shared" si="23"/>
        <v>0</v>
      </c>
      <c r="AG44" s="40">
        <f t="shared" si="23"/>
        <v>0</v>
      </c>
    </row>
    <row r="45" spans="1:33" x14ac:dyDescent="0.25">
      <c r="A45" s="49" t="s">
        <v>24</v>
      </c>
      <c r="B45" s="50"/>
      <c r="C45" s="43"/>
      <c r="D45" s="50"/>
      <c r="E45" s="43"/>
      <c r="F45" s="50"/>
      <c r="G45" s="43">
        <v>1</v>
      </c>
      <c r="H45" s="50"/>
      <c r="I45" s="43">
        <v>1</v>
      </c>
      <c r="J45" s="34">
        <f t="shared" si="21"/>
        <v>0</v>
      </c>
      <c r="K45" s="35">
        <f t="shared" si="21"/>
        <v>2</v>
      </c>
      <c r="L45" s="50"/>
      <c r="M45" s="43">
        <v>1</v>
      </c>
      <c r="N45" s="50"/>
      <c r="O45" s="43"/>
      <c r="P45" s="50"/>
      <c r="Q45" s="43"/>
      <c r="R45" s="50"/>
      <c r="S45" s="43">
        <v>1</v>
      </c>
      <c r="T45" s="50"/>
      <c r="U45" s="43"/>
      <c r="V45" s="36">
        <f>L45+N45+P45++R45+T45</f>
        <v>0</v>
      </c>
      <c r="W45" s="37">
        <f>M45+O45+Q45+S45+U45</f>
        <v>2</v>
      </c>
      <c r="X45" s="50"/>
      <c r="Y45" s="43">
        <f>0-Y46</f>
        <v>0</v>
      </c>
      <c r="Z45" s="50"/>
      <c r="AA45" s="43">
        <f>0-AA46</f>
        <v>0</v>
      </c>
      <c r="AB45" s="36">
        <f t="shared" si="22"/>
        <v>0</v>
      </c>
      <c r="AC45" s="38">
        <f t="shared" si="22"/>
        <v>0</v>
      </c>
      <c r="AD45" s="50"/>
      <c r="AE45" s="43">
        <f>0-AE46</f>
        <v>0</v>
      </c>
      <c r="AF45" s="51">
        <f t="shared" si="23"/>
        <v>0</v>
      </c>
      <c r="AG45" s="52">
        <f t="shared" si="23"/>
        <v>4</v>
      </c>
    </row>
    <row r="46" spans="1:33" ht="15.75" thickBot="1" x14ac:dyDescent="0.3">
      <c r="A46" s="53" t="s">
        <v>25</v>
      </c>
      <c r="B46" s="54"/>
      <c r="C46" s="55"/>
      <c r="D46" s="54"/>
      <c r="E46" s="55"/>
      <c r="F46" s="54"/>
      <c r="G46" s="55"/>
      <c r="H46" s="54"/>
      <c r="I46" s="55"/>
      <c r="J46" s="56">
        <f t="shared" si="21"/>
        <v>0</v>
      </c>
      <c r="K46" s="57">
        <f t="shared" si="21"/>
        <v>0</v>
      </c>
      <c r="L46" s="54"/>
      <c r="M46" s="55"/>
      <c r="N46" s="54"/>
      <c r="O46" s="55"/>
      <c r="P46" s="54"/>
      <c r="Q46" s="55"/>
      <c r="R46" s="54"/>
      <c r="S46" s="55"/>
      <c r="T46" s="54"/>
      <c r="U46" s="55"/>
      <c r="V46" s="58">
        <f>L46+N46+P46++R46+T46</f>
        <v>0</v>
      </c>
      <c r="W46" s="48">
        <f>M46+O46+Q46+S46+U46</f>
        <v>0</v>
      </c>
      <c r="X46" s="59"/>
      <c r="Y46" s="60"/>
      <c r="Z46" s="59"/>
      <c r="AA46" s="60"/>
      <c r="AB46" s="58">
        <f t="shared" si="22"/>
        <v>0</v>
      </c>
      <c r="AC46" s="61">
        <f t="shared" si="22"/>
        <v>0</v>
      </c>
      <c r="AD46" s="54"/>
      <c r="AE46" s="55"/>
      <c r="AF46" s="62">
        <f t="shared" si="23"/>
        <v>0</v>
      </c>
      <c r="AG46" s="63">
        <f t="shared" si="23"/>
        <v>0</v>
      </c>
    </row>
    <row r="47" spans="1:33" ht="15.75" thickBot="1" x14ac:dyDescent="0.3">
      <c r="A47" s="69" t="s">
        <v>31</v>
      </c>
      <c r="B47" s="64">
        <f t="shared" ref="B47:AG47" si="24">SUM(B48:B53)</f>
        <v>7</v>
      </c>
      <c r="C47" s="65">
        <f t="shared" si="24"/>
        <v>184</v>
      </c>
      <c r="D47" s="64">
        <f t="shared" si="24"/>
        <v>6</v>
      </c>
      <c r="E47" s="65">
        <f t="shared" si="24"/>
        <v>155</v>
      </c>
      <c r="F47" s="64">
        <f t="shared" si="24"/>
        <v>5</v>
      </c>
      <c r="G47" s="65">
        <f t="shared" si="24"/>
        <v>137</v>
      </c>
      <c r="H47" s="64">
        <f t="shared" si="24"/>
        <v>7</v>
      </c>
      <c r="I47" s="65">
        <f t="shared" si="24"/>
        <v>169</v>
      </c>
      <c r="J47" s="64">
        <f t="shared" si="24"/>
        <v>25</v>
      </c>
      <c r="K47" s="65">
        <f t="shared" si="24"/>
        <v>645</v>
      </c>
      <c r="L47" s="64">
        <f t="shared" si="24"/>
        <v>6</v>
      </c>
      <c r="M47" s="65">
        <f t="shared" si="24"/>
        <v>163</v>
      </c>
      <c r="N47" s="64">
        <f t="shared" si="24"/>
        <v>6</v>
      </c>
      <c r="O47" s="65">
        <f t="shared" si="24"/>
        <v>157</v>
      </c>
      <c r="P47" s="64">
        <f t="shared" si="24"/>
        <v>5</v>
      </c>
      <c r="Q47" s="65">
        <f t="shared" si="24"/>
        <v>128</v>
      </c>
      <c r="R47" s="64">
        <f t="shared" si="24"/>
        <v>3</v>
      </c>
      <c r="S47" s="65">
        <f t="shared" si="24"/>
        <v>68</v>
      </c>
      <c r="T47" s="64">
        <f t="shared" si="24"/>
        <v>3</v>
      </c>
      <c r="U47" s="65">
        <f t="shared" si="24"/>
        <v>68</v>
      </c>
      <c r="V47" s="20">
        <f t="shared" si="24"/>
        <v>23</v>
      </c>
      <c r="W47" s="21">
        <f t="shared" si="24"/>
        <v>584</v>
      </c>
      <c r="X47" s="22">
        <f t="shared" si="24"/>
        <v>2</v>
      </c>
      <c r="Y47" s="21">
        <f t="shared" si="24"/>
        <v>38</v>
      </c>
      <c r="Z47" s="22">
        <f t="shared" si="24"/>
        <v>2</v>
      </c>
      <c r="AA47" s="21">
        <f t="shared" si="24"/>
        <v>47</v>
      </c>
      <c r="AB47" s="22">
        <f t="shared" si="24"/>
        <v>4</v>
      </c>
      <c r="AC47" s="21">
        <f t="shared" si="24"/>
        <v>85</v>
      </c>
      <c r="AD47" s="64">
        <f t="shared" si="24"/>
        <v>0</v>
      </c>
      <c r="AE47" s="65">
        <f t="shared" si="24"/>
        <v>0</v>
      </c>
      <c r="AF47" s="64">
        <f t="shared" si="24"/>
        <v>52</v>
      </c>
      <c r="AG47" s="65">
        <f t="shared" si="24"/>
        <v>1314</v>
      </c>
    </row>
    <row r="48" spans="1:33" x14ac:dyDescent="0.25">
      <c r="A48" s="23" t="s">
        <v>20</v>
      </c>
      <c r="B48" s="24">
        <v>7</v>
      </c>
      <c r="C48" s="25">
        <v>184</v>
      </c>
      <c r="D48" s="24">
        <v>6</v>
      </c>
      <c r="E48" s="25">
        <v>155</v>
      </c>
      <c r="F48" s="24">
        <v>5</v>
      </c>
      <c r="G48" s="25">
        <v>137</v>
      </c>
      <c r="H48" s="24">
        <v>7</v>
      </c>
      <c r="I48" s="25">
        <v>169</v>
      </c>
      <c r="J48" s="26">
        <f t="shared" ref="J48:K53" si="25">B48+D48+F48+H48</f>
        <v>25</v>
      </c>
      <c r="K48" s="25">
        <f t="shared" si="25"/>
        <v>645</v>
      </c>
      <c r="L48" s="24">
        <f>6-L49</f>
        <v>0</v>
      </c>
      <c r="M48" s="25">
        <f>163-M49</f>
        <v>0</v>
      </c>
      <c r="N48" s="24">
        <f>6-N49</f>
        <v>0</v>
      </c>
      <c r="O48" s="25">
        <f>157-O49</f>
        <v>0</v>
      </c>
      <c r="P48" s="24">
        <f>5-P49</f>
        <v>0</v>
      </c>
      <c r="Q48" s="25">
        <f>128-Q49</f>
        <v>0</v>
      </c>
      <c r="R48" s="24">
        <f>3-R49</f>
        <v>0</v>
      </c>
      <c r="S48" s="25">
        <f>68-S49</f>
        <v>0</v>
      </c>
      <c r="T48" s="24">
        <f>3-T49</f>
        <v>0</v>
      </c>
      <c r="U48" s="25">
        <f>68-U49</f>
        <v>0</v>
      </c>
      <c r="V48" s="27">
        <f>L48+N48+P48+R48+T48</f>
        <v>0</v>
      </c>
      <c r="W48" s="25">
        <f>M48+O48+Q48+S48+U48</f>
        <v>0</v>
      </c>
      <c r="X48" s="24">
        <v>2</v>
      </c>
      <c r="Y48" s="25">
        <v>38</v>
      </c>
      <c r="Z48" s="24">
        <v>2</v>
      </c>
      <c r="AA48" s="25">
        <v>47</v>
      </c>
      <c r="AB48" s="27">
        <f t="shared" ref="AB48:AC53" si="26">X48+Z48</f>
        <v>4</v>
      </c>
      <c r="AC48" s="28">
        <f t="shared" si="26"/>
        <v>85</v>
      </c>
      <c r="AD48" s="24">
        <f>0-AD49-AD52-AD53</f>
        <v>0</v>
      </c>
      <c r="AE48" s="25">
        <f>0-AE49-AE52-AE53</f>
        <v>0</v>
      </c>
      <c r="AF48" s="29">
        <f t="shared" ref="AF48:AG53" si="27">J48+V48+AB48+AD48</f>
        <v>29</v>
      </c>
      <c r="AG48" s="30">
        <f t="shared" si="27"/>
        <v>730</v>
      </c>
    </row>
    <row r="49" spans="1:33" x14ac:dyDescent="0.25">
      <c r="A49" s="31" t="s">
        <v>21</v>
      </c>
      <c r="B49" s="32"/>
      <c r="C49" s="33"/>
      <c r="D49" s="32"/>
      <c r="E49" s="33"/>
      <c r="F49" s="32"/>
      <c r="G49" s="33"/>
      <c r="H49" s="32"/>
      <c r="I49" s="33"/>
      <c r="J49" s="34">
        <f t="shared" si="25"/>
        <v>0</v>
      </c>
      <c r="K49" s="35">
        <f t="shared" si="25"/>
        <v>0</v>
      </c>
      <c r="L49" s="32">
        <v>6</v>
      </c>
      <c r="M49" s="33">
        <v>163</v>
      </c>
      <c r="N49" s="32">
        <v>6</v>
      </c>
      <c r="O49" s="33">
        <v>157</v>
      </c>
      <c r="P49" s="32">
        <v>5</v>
      </c>
      <c r="Q49" s="33">
        <v>128</v>
      </c>
      <c r="R49" s="32">
        <v>3</v>
      </c>
      <c r="S49" s="33">
        <v>68</v>
      </c>
      <c r="T49" s="32">
        <v>3</v>
      </c>
      <c r="U49" s="33">
        <v>68</v>
      </c>
      <c r="V49" s="36">
        <f>L49+N49+P49++R49+T49</f>
        <v>23</v>
      </c>
      <c r="W49" s="37">
        <f>M49+O49+Q49+S49+U49</f>
        <v>584</v>
      </c>
      <c r="X49" s="32"/>
      <c r="Y49" s="33"/>
      <c r="Z49" s="32"/>
      <c r="AA49" s="33"/>
      <c r="AB49" s="36">
        <f t="shared" si="26"/>
        <v>0</v>
      </c>
      <c r="AC49" s="38">
        <f t="shared" si="26"/>
        <v>0</v>
      </c>
      <c r="AD49" s="32"/>
      <c r="AE49" s="33"/>
      <c r="AF49" s="39">
        <f t="shared" si="27"/>
        <v>23</v>
      </c>
      <c r="AG49" s="40">
        <f t="shared" si="27"/>
        <v>584</v>
      </c>
    </row>
    <row r="50" spans="1:33" x14ac:dyDescent="0.25">
      <c r="A50" s="41" t="s">
        <v>22</v>
      </c>
      <c r="B50" s="42"/>
      <c r="C50" s="43"/>
      <c r="D50" s="42"/>
      <c r="E50" s="43"/>
      <c r="F50" s="42"/>
      <c r="G50" s="43"/>
      <c r="H50" s="42"/>
      <c r="I50" s="43"/>
      <c r="J50" s="34">
        <f t="shared" si="25"/>
        <v>0</v>
      </c>
      <c r="K50" s="35">
        <f t="shared" si="25"/>
        <v>0</v>
      </c>
      <c r="L50" s="42"/>
      <c r="M50" s="43"/>
      <c r="N50" s="42"/>
      <c r="O50" s="43"/>
      <c r="P50" s="42"/>
      <c r="Q50" s="43"/>
      <c r="R50" s="42"/>
      <c r="S50" s="43"/>
      <c r="T50" s="42"/>
      <c r="U50" s="43"/>
      <c r="V50" s="36">
        <f>L50+N50+P50++R50+T50</f>
        <v>0</v>
      </c>
      <c r="W50" s="37">
        <f>M50+O50+Q50+S50+U50</f>
        <v>0</v>
      </c>
      <c r="X50" s="42"/>
      <c r="Y50" s="43"/>
      <c r="Z50" s="42"/>
      <c r="AA50" s="43"/>
      <c r="AB50" s="36">
        <f t="shared" si="26"/>
        <v>0</v>
      </c>
      <c r="AC50" s="38">
        <f t="shared" si="26"/>
        <v>0</v>
      </c>
      <c r="AD50" s="42"/>
      <c r="AE50" s="43"/>
      <c r="AF50" s="39">
        <f t="shared" si="27"/>
        <v>0</v>
      </c>
      <c r="AG50" s="40">
        <f t="shared" si="27"/>
        <v>0</v>
      </c>
    </row>
    <row r="51" spans="1:33" x14ac:dyDescent="0.25">
      <c r="A51" s="44" t="s">
        <v>23</v>
      </c>
      <c r="B51" s="45"/>
      <c r="C51" s="46"/>
      <c r="D51" s="45"/>
      <c r="E51" s="46"/>
      <c r="F51" s="45"/>
      <c r="G51" s="46"/>
      <c r="H51" s="45"/>
      <c r="I51" s="46"/>
      <c r="J51" s="47">
        <f t="shared" si="25"/>
        <v>0</v>
      </c>
      <c r="K51" s="48">
        <f t="shared" si="25"/>
        <v>0</v>
      </c>
      <c r="L51" s="45"/>
      <c r="M51" s="46"/>
      <c r="N51" s="45"/>
      <c r="O51" s="46"/>
      <c r="P51" s="45"/>
      <c r="Q51" s="46"/>
      <c r="R51" s="45"/>
      <c r="S51" s="46"/>
      <c r="T51" s="45"/>
      <c r="U51" s="46"/>
      <c r="V51" s="36">
        <f>L51+N51+P51++R51+T51</f>
        <v>0</v>
      </c>
      <c r="W51" s="37">
        <f>M51+O51+Q51+S51+U51</f>
        <v>0</v>
      </c>
      <c r="X51" s="45"/>
      <c r="Y51" s="46"/>
      <c r="Z51" s="45"/>
      <c r="AA51" s="46"/>
      <c r="AB51" s="36">
        <f t="shared" si="26"/>
        <v>0</v>
      </c>
      <c r="AC51" s="38">
        <f t="shared" si="26"/>
        <v>0</v>
      </c>
      <c r="AD51" s="45"/>
      <c r="AE51" s="46"/>
      <c r="AF51" s="39">
        <f t="shared" si="27"/>
        <v>0</v>
      </c>
      <c r="AG51" s="40">
        <f t="shared" si="27"/>
        <v>0</v>
      </c>
    </row>
    <row r="52" spans="1:33" x14ac:dyDescent="0.25">
      <c r="A52" s="49" t="s">
        <v>24</v>
      </c>
      <c r="B52" s="50"/>
      <c r="C52" s="43"/>
      <c r="D52" s="50"/>
      <c r="E52" s="43"/>
      <c r="F52" s="50"/>
      <c r="G52" s="43"/>
      <c r="H52" s="50"/>
      <c r="I52" s="43"/>
      <c r="J52" s="34">
        <f t="shared" si="25"/>
        <v>0</v>
      </c>
      <c r="K52" s="35">
        <f t="shared" si="25"/>
        <v>0</v>
      </c>
      <c r="L52" s="50"/>
      <c r="M52" s="43"/>
      <c r="N52" s="50"/>
      <c r="O52" s="43"/>
      <c r="P52" s="50"/>
      <c r="Q52" s="43"/>
      <c r="R52" s="50"/>
      <c r="S52" s="43"/>
      <c r="T52" s="50"/>
      <c r="U52" s="43"/>
      <c r="V52" s="36">
        <f>L52+N52+P52++R52+T52</f>
        <v>0</v>
      </c>
      <c r="W52" s="37">
        <f>M52+O52+Q52+S52+U52</f>
        <v>0</v>
      </c>
      <c r="X52" s="50"/>
      <c r="Y52" s="43"/>
      <c r="Z52" s="50"/>
      <c r="AA52" s="43"/>
      <c r="AB52" s="36">
        <f t="shared" si="26"/>
        <v>0</v>
      </c>
      <c r="AC52" s="38">
        <f t="shared" si="26"/>
        <v>0</v>
      </c>
      <c r="AD52" s="50"/>
      <c r="AE52" s="43">
        <f>0-AE53</f>
        <v>0</v>
      </c>
      <c r="AF52" s="51">
        <f t="shared" si="27"/>
        <v>0</v>
      </c>
      <c r="AG52" s="52">
        <f t="shared" si="27"/>
        <v>0</v>
      </c>
    </row>
    <row r="53" spans="1:33" ht="15.75" thickBot="1" x14ac:dyDescent="0.3">
      <c r="A53" s="53" t="s">
        <v>25</v>
      </c>
      <c r="B53" s="54"/>
      <c r="C53" s="55"/>
      <c r="D53" s="54"/>
      <c r="E53" s="55"/>
      <c r="F53" s="54"/>
      <c r="G53" s="55"/>
      <c r="H53" s="54"/>
      <c r="I53" s="55"/>
      <c r="J53" s="56">
        <f t="shared" si="25"/>
        <v>0</v>
      </c>
      <c r="K53" s="57">
        <f t="shared" si="25"/>
        <v>0</v>
      </c>
      <c r="L53" s="54"/>
      <c r="M53" s="55"/>
      <c r="N53" s="54"/>
      <c r="O53" s="55"/>
      <c r="P53" s="54"/>
      <c r="Q53" s="55"/>
      <c r="R53" s="54"/>
      <c r="S53" s="55"/>
      <c r="T53" s="54"/>
      <c r="U53" s="55"/>
      <c r="V53" s="58">
        <f>L53+N53+P53++R53+T53</f>
        <v>0</v>
      </c>
      <c r="W53" s="48">
        <f>M53+O53+Q53+S53+U53</f>
        <v>0</v>
      </c>
      <c r="X53" s="59"/>
      <c r="Y53" s="60"/>
      <c r="Z53" s="59"/>
      <c r="AA53" s="60"/>
      <c r="AB53" s="58">
        <f t="shared" si="26"/>
        <v>0</v>
      </c>
      <c r="AC53" s="61">
        <f t="shared" si="26"/>
        <v>0</v>
      </c>
      <c r="AD53" s="54"/>
      <c r="AE53" s="55"/>
      <c r="AF53" s="62">
        <f t="shared" si="27"/>
        <v>0</v>
      </c>
      <c r="AG53" s="63">
        <f t="shared" si="27"/>
        <v>0</v>
      </c>
    </row>
    <row r="54" spans="1:33" ht="15.75" thickBot="1" x14ac:dyDescent="0.3">
      <c r="A54" s="70" t="s">
        <v>32</v>
      </c>
      <c r="B54" s="64">
        <f t="shared" ref="B54:AG54" si="28">SUM(B55:B60)</f>
        <v>8</v>
      </c>
      <c r="C54" s="65">
        <f t="shared" si="28"/>
        <v>233</v>
      </c>
      <c r="D54" s="64">
        <f t="shared" si="28"/>
        <v>9</v>
      </c>
      <c r="E54" s="65">
        <f t="shared" si="28"/>
        <v>259</v>
      </c>
      <c r="F54" s="64">
        <f t="shared" si="28"/>
        <v>9</v>
      </c>
      <c r="G54" s="65">
        <f t="shared" si="28"/>
        <v>249</v>
      </c>
      <c r="H54" s="64">
        <f t="shared" si="28"/>
        <v>8</v>
      </c>
      <c r="I54" s="65">
        <f t="shared" si="28"/>
        <v>227</v>
      </c>
      <c r="J54" s="64">
        <f t="shared" si="28"/>
        <v>34</v>
      </c>
      <c r="K54" s="65">
        <f t="shared" si="28"/>
        <v>968</v>
      </c>
      <c r="L54" s="64">
        <f t="shared" si="28"/>
        <v>0</v>
      </c>
      <c r="M54" s="65">
        <f t="shared" si="28"/>
        <v>0</v>
      </c>
      <c r="N54" s="64">
        <f t="shared" si="28"/>
        <v>0</v>
      </c>
      <c r="O54" s="65">
        <f t="shared" si="28"/>
        <v>0</v>
      </c>
      <c r="P54" s="64">
        <f t="shared" si="28"/>
        <v>0</v>
      </c>
      <c r="Q54" s="65">
        <f t="shared" si="28"/>
        <v>0</v>
      </c>
      <c r="R54" s="64">
        <f t="shared" si="28"/>
        <v>0</v>
      </c>
      <c r="S54" s="65">
        <f t="shared" si="28"/>
        <v>0</v>
      </c>
      <c r="T54" s="64">
        <f t="shared" si="28"/>
        <v>0</v>
      </c>
      <c r="U54" s="65">
        <f t="shared" si="28"/>
        <v>0</v>
      </c>
      <c r="V54" s="20">
        <f t="shared" si="28"/>
        <v>0</v>
      </c>
      <c r="W54" s="21">
        <f t="shared" si="28"/>
        <v>0</v>
      </c>
      <c r="X54" s="22">
        <f t="shared" si="28"/>
        <v>0</v>
      </c>
      <c r="Y54" s="21">
        <f t="shared" si="28"/>
        <v>0</v>
      </c>
      <c r="Z54" s="22">
        <f t="shared" si="28"/>
        <v>0</v>
      </c>
      <c r="AA54" s="21">
        <f t="shared" si="28"/>
        <v>0</v>
      </c>
      <c r="AB54" s="20">
        <f t="shared" si="28"/>
        <v>0</v>
      </c>
      <c r="AC54" s="21">
        <f t="shared" si="28"/>
        <v>0</v>
      </c>
      <c r="AD54" s="64">
        <f t="shared" si="28"/>
        <v>0</v>
      </c>
      <c r="AE54" s="65">
        <f t="shared" si="28"/>
        <v>0</v>
      </c>
      <c r="AF54" s="64">
        <f t="shared" si="28"/>
        <v>34</v>
      </c>
      <c r="AG54" s="65">
        <f t="shared" si="28"/>
        <v>968</v>
      </c>
    </row>
    <row r="55" spans="1:33" x14ac:dyDescent="0.25">
      <c r="A55" s="23" t="s">
        <v>20</v>
      </c>
      <c r="B55" s="24">
        <v>8</v>
      </c>
      <c r="C55" s="25">
        <v>233</v>
      </c>
      <c r="D55" s="24">
        <v>9</v>
      </c>
      <c r="E55" s="25">
        <v>259</v>
      </c>
      <c r="F55" s="24">
        <v>9</v>
      </c>
      <c r="G55" s="25">
        <f>249-1</f>
        <v>248</v>
      </c>
      <c r="H55" s="24">
        <v>8</v>
      </c>
      <c r="I55" s="25">
        <v>227</v>
      </c>
      <c r="J55" s="26">
        <f t="shared" ref="J55:K60" si="29">B55+D55+F55+H55</f>
        <v>34</v>
      </c>
      <c r="K55" s="25">
        <f t="shared" si="29"/>
        <v>967</v>
      </c>
      <c r="L55" s="24"/>
      <c r="M55" s="25"/>
      <c r="N55" s="24"/>
      <c r="O55" s="25"/>
      <c r="P55" s="24"/>
      <c r="Q55" s="25"/>
      <c r="R55" s="24"/>
      <c r="S55" s="25"/>
      <c r="T55" s="24"/>
      <c r="U55" s="25"/>
      <c r="V55" s="27">
        <f>L55+N55+P55+R55+T55</f>
        <v>0</v>
      </c>
      <c r="W55" s="25">
        <f>M55+O55+Q55+S55+U55</f>
        <v>0</v>
      </c>
      <c r="X55" s="24">
        <f>0-X56-X59-X60</f>
        <v>0</v>
      </c>
      <c r="Y55" s="25">
        <f>0-Y56-Y59-Y60</f>
        <v>0</v>
      </c>
      <c r="Z55" s="24">
        <f>0-Z56-Z59-Z60</f>
        <v>0</v>
      </c>
      <c r="AA55" s="25">
        <f>0-AA56-AA59-AA60</f>
        <v>0</v>
      </c>
      <c r="AB55" s="27">
        <f t="shared" ref="AB55:AC60" si="30">X55+Z55</f>
        <v>0</v>
      </c>
      <c r="AC55" s="28">
        <f t="shared" si="30"/>
        <v>0</v>
      </c>
      <c r="AD55" s="24">
        <f>0-AD56-AD59-AD60</f>
        <v>0</v>
      </c>
      <c r="AE55" s="25">
        <f>0-AE56-AE59-AE60</f>
        <v>0</v>
      </c>
      <c r="AF55" s="29">
        <f t="shared" ref="AF55:AG60" si="31">J55+V55+AB55+AD55</f>
        <v>34</v>
      </c>
      <c r="AG55" s="30">
        <f t="shared" si="31"/>
        <v>967</v>
      </c>
    </row>
    <row r="56" spans="1:33" x14ac:dyDescent="0.25">
      <c r="A56" s="31" t="s">
        <v>21</v>
      </c>
      <c r="B56" s="32"/>
      <c r="C56" s="33"/>
      <c r="D56" s="32"/>
      <c r="E56" s="33"/>
      <c r="F56" s="32"/>
      <c r="G56" s="33"/>
      <c r="H56" s="32"/>
      <c r="I56" s="33"/>
      <c r="J56" s="34">
        <f t="shared" si="29"/>
        <v>0</v>
      </c>
      <c r="K56" s="35">
        <f t="shared" si="29"/>
        <v>0</v>
      </c>
      <c r="L56" s="32"/>
      <c r="M56" s="33"/>
      <c r="N56" s="32"/>
      <c r="O56" s="33"/>
      <c r="P56" s="32"/>
      <c r="Q56" s="33"/>
      <c r="R56" s="32"/>
      <c r="S56" s="33"/>
      <c r="T56" s="32"/>
      <c r="U56" s="33"/>
      <c r="V56" s="36">
        <f>L56+N56+P56++R56+T56</f>
        <v>0</v>
      </c>
      <c r="W56" s="37">
        <f>M56+O56+Q56+S56+U56</f>
        <v>0</v>
      </c>
      <c r="X56" s="32"/>
      <c r="Y56" s="33"/>
      <c r="Z56" s="32"/>
      <c r="AA56" s="33"/>
      <c r="AB56" s="36">
        <f t="shared" si="30"/>
        <v>0</v>
      </c>
      <c r="AC56" s="38">
        <f t="shared" si="30"/>
        <v>0</v>
      </c>
      <c r="AD56" s="32"/>
      <c r="AE56" s="33"/>
      <c r="AF56" s="39">
        <f t="shared" si="31"/>
        <v>0</v>
      </c>
      <c r="AG56" s="40">
        <f t="shared" si="31"/>
        <v>0</v>
      </c>
    </row>
    <row r="57" spans="1:33" x14ac:dyDescent="0.25">
      <c r="A57" s="41" t="s">
        <v>22</v>
      </c>
      <c r="B57" s="42"/>
      <c r="C57" s="43"/>
      <c r="D57" s="42"/>
      <c r="E57" s="43"/>
      <c r="F57" s="42"/>
      <c r="G57" s="43"/>
      <c r="H57" s="42"/>
      <c r="I57" s="43"/>
      <c r="J57" s="34">
        <f t="shared" si="29"/>
        <v>0</v>
      </c>
      <c r="K57" s="35">
        <f t="shared" si="29"/>
        <v>0</v>
      </c>
      <c r="L57" s="42"/>
      <c r="M57" s="43"/>
      <c r="N57" s="42"/>
      <c r="O57" s="43"/>
      <c r="P57" s="42"/>
      <c r="Q57" s="43"/>
      <c r="R57" s="42"/>
      <c r="S57" s="43"/>
      <c r="T57" s="42"/>
      <c r="U57" s="43"/>
      <c r="V57" s="36">
        <f>L57+N57+P57++R57+T57</f>
        <v>0</v>
      </c>
      <c r="W57" s="37">
        <f>M57+O57+Q57+S57+U57</f>
        <v>0</v>
      </c>
      <c r="X57" s="42"/>
      <c r="Y57" s="43"/>
      <c r="Z57" s="42"/>
      <c r="AA57" s="43"/>
      <c r="AB57" s="36">
        <f t="shared" si="30"/>
        <v>0</v>
      </c>
      <c r="AC57" s="38">
        <f t="shared" si="30"/>
        <v>0</v>
      </c>
      <c r="AD57" s="42"/>
      <c r="AE57" s="43"/>
      <c r="AF57" s="39">
        <f t="shared" si="31"/>
        <v>0</v>
      </c>
      <c r="AG57" s="40">
        <f t="shared" si="31"/>
        <v>0</v>
      </c>
    </row>
    <row r="58" spans="1:33" x14ac:dyDescent="0.25">
      <c r="A58" s="44" t="s">
        <v>23</v>
      </c>
      <c r="B58" s="45"/>
      <c r="C58" s="46"/>
      <c r="D58" s="45"/>
      <c r="E58" s="46"/>
      <c r="F58" s="45"/>
      <c r="G58" s="46"/>
      <c r="H58" s="45"/>
      <c r="I58" s="46"/>
      <c r="J58" s="47">
        <f t="shared" si="29"/>
        <v>0</v>
      </c>
      <c r="K58" s="48">
        <f t="shared" si="29"/>
        <v>0</v>
      </c>
      <c r="L58" s="45"/>
      <c r="M58" s="46"/>
      <c r="N58" s="45"/>
      <c r="O58" s="46"/>
      <c r="P58" s="45"/>
      <c r="Q58" s="46"/>
      <c r="R58" s="45"/>
      <c r="S58" s="46"/>
      <c r="T58" s="45"/>
      <c r="U58" s="46"/>
      <c r="V58" s="36">
        <f>L58+N58+P58++R58+T58</f>
        <v>0</v>
      </c>
      <c r="W58" s="37">
        <f>M58+O58+Q58+S58+U58</f>
        <v>0</v>
      </c>
      <c r="X58" s="45"/>
      <c r="Y58" s="46"/>
      <c r="Z58" s="45"/>
      <c r="AA58" s="46"/>
      <c r="AB58" s="36">
        <f t="shared" si="30"/>
        <v>0</v>
      </c>
      <c r="AC58" s="38">
        <f t="shared" si="30"/>
        <v>0</v>
      </c>
      <c r="AD58" s="45"/>
      <c r="AE58" s="46"/>
      <c r="AF58" s="39">
        <f t="shared" si="31"/>
        <v>0</v>
      </c>
      <c r="AG58" s="40">
        <f t="shared" si="31"/>
        <v>0</v>
      </c>
    </row>
    <row r="59" spans="1:33" x14ac:dyDescent="0.25">
      <c r="A59" s="49" t="s">
        <v>24</v>
      </c>
      <c r="B59" s="50"/>
      <c r="C59" s="43"/>
      <c r="D59" s="50"/>
      <c r="E59" s="43"/>
      <c r="F59" s="50"/>
      <c r="G59" s="43">
        <v>1</v>
      </c>
      <c r="H59" s="50"/>
      <c r="I59" s="43"/>
      <c r="J59" s="34">
        <f t="shared" si="29"/>
        <v>0</v>
      </c>
      <c r="K59" s="35">
        <f t="shared" si="29"/>
        <v>1</v>
      </c>
      <c r="L59" s="50"/>
      <c r="M59" s="43"/>
      <c r="N59" s="50"/>
      <c r="O59" s="43"/>
      <c r="P59" s="50"/>
      <c r="Q59" s="43"/>
      <c r="R59" s="50"/>
      <c r="S59" s="43"/>
      <c r="T59" s="50"/>
      <c r="U59" s="43"/>
      <c r="V59" s="36">
        <f>L59+N59+P59++R59+T59</f>
        <v>0</v>
      </c>
      <c r="W59" s="37">
        <f>M59+O59+Q59+S59+U59</f>
        <v>0</v>
      </c>
      <c r="X59" s="50"/>
      <c r="Y59" s="43">
        <f>0-Y60</f>
        <v>0</v>
      </c>
      <c r="Z59" s="50"/>
      <c r="AA59" s="43">
        <f>0-AA60</f>
        <v>0</v>
      </c>
      <c r="AB59" s="36">
        <f t="shared" si="30"/>
        <v>0</v>
      </c>
      <c r="AC59" s="38">
        <f t="shared" si="30"/>
        <v>0</v>
      </c>
      <c r="AD59" s="50"/>
      <c r="AE59" s="43">
        <f>0-AE60</f>
        <v>0</v>
      </c>
      <c r="AF59" s="51">
        <f t="shared" si="31"/>
        <v>0</v>
      </c>
      <c r="AG59" s="52">
        <f t="shared" si="31"/>
        <v>1</v>
      </c>
    </row>
    <row r="60" spans="1:33" ht="15.75" thickBot="1" x14ac:dyDescent="0.3">
      <c r="A60" s="53" t="s">
        <v>25</v>
      </c>
      <c r="B60" s="54"/>
      <c r="C60" s="55"/>
      <c r="D60" s="54"/>
      <c r="E60" s="55"/>
      <c r="F60" s="54"/>
      <c r="G60" s="55"/>
      <c r="H60" s="54"/>
      <c r="I60" s="55"/>
      <c r="J60" s="56">
        <f t="shared" si="29"/>
        <v>0</v>
      </c>
      <c r="K60" s="57">
        <f t="shared" si="29"/>
        <v>0</v>
      </c>
      <c r="L60" s="54"/>
      <c r="M60" s="55"/>
      <c r="N60" s="54"/>
      <c r="O60" s="55"/>
      <c r="P60" s="54"/>
      <c r="Q60" s="55"/>
      <c r="R60" s="54"/>
      <c r="S60" s="55"/>
      <c r="T60" s="54"/>
      <c r="U60" s="55"/>
      <c r="V60" s="36">
        <f>L60+N60+P60++R60+T60</f>
        <v>0</v>
      </c>
      <c r="W60" s="37">
        <f>M60+O60+Q60+S60+U60</f>
        <v>0</v>
      </c>
      <c r="X60" s="54"/>
      <c r="Y60" s="55"/>
      <c r="Z60" s="54"/>
      <c r="AA60" s="55"/>
      <c r="AB60" s="36">
        <f t="shared" si="30"/>
        <v>0</v>
      </c>
      <c r="AC60" s="38">
        <f t="shared" si="30"/>
        <v>0</v>
      </c>
      <c r="AD60" s="54"/>
      <c r="AE60" s="55"/>
      <c r="AF60" s="62">
        <f t="shared" si="31"/>
        <v>0</v>
      </c>
      <c r="AG60" s="63">
        <f t="shared" si="31"/>
        <v>0</v>
      </c>
    </row>
    <row r="61" spans="1:33" ht="15.75" thickBot="1" x14ac:dyDescent="0.3">
      <c r="A61" s="70"/>
      <c r="B61" s="64">
        <f t="shared" ref="B61:AG61" si="32">SUM(B62:B67)</f>
        <v>0</v>
      </c>
      <c r="C61" s="65">
        <f t="shared" si="32"/>
        <v>0</v>
      </c>
      <c r="D61" s="64">
        <f t="shared" si="32"/>
        <v>0</v>
      </c>
      <c r="E61" s="65">
        <f t="shared" si="32"/>
        <v>0</v>
      </c>
      <c r="F61" s="64">
        <f t="shared" si="32"/>
        <v>0</v>
      </c>
      <c r="G61" s="65">
        <f t="shared" si="32"/>
        <v>0</v>
      </c>
      <c r="H61" s="64">
        <f t="shared" si="32"/>
        <v>0</v>
      </c>
      <c r="I61" s="65">
        <f t="shared" si="32"/>
        <v>0</v>
      </c>
      <c r="J61" s="64">
        <f t="shared" si="32"/>
        <v>0</v>
      </c>
      <c r="K61" s="65">
        <f t="shared" si="32"/>
        <v>0</v>
      </c>
      <c r="L61" s="64">
        <f t="shared" si="32"/>
        <v>0</v>
      </c>
      <c r="M61" s="65">
        <f t="shared" si="32"/>
        <v>0</v>
      </c>
      <c r="N61" s="64">
        <f t="shared" si="32"/>
        <v>0</v>
      </c>
      <c r="O61" s="65">
        <f t="shared" si="32"/>
        <v>0</v>
      </c>
      <c r="P61" s="64">
        <f t="shared" si="32"/>
        <v>0</v>
      </c>
      <c r="Q61" s="65">
        <f t="shared" si="32"/>
        <v>0</v>
      </c>
      <c r="R61" s="64">
        <f t="shared" si="32"/>
        <v>0</v>
      </c>
      <c r="S61" s="65">
        <f t="shared" si="32"/>
        <v>0</v>
      </c>
      <c r="T61" s="64">
        <f t="shared" si="32"/>
        <v>0</v>
      </c>
      <c r="U61" s="65">
        <f t="shared" si="32"/>
        <v>0</v>
      </c>
      <c r="V61" s="20">
        <f t="shared" si="32"/>
        <v>0</v>
      </c>
      <c r="W61" s="21">
        <f t="shared" si="32"/>
        <v>0</v>
      </c>
      <c r="X61" s="22">
        <f t="shared" si="32"/>
        <v>0</v>
      </c>
      <c r="Y61" s="21">
        <f t="shared" si="32"/>
        <v>0</v>
      </c>
      <c r="Z61" s="22">
        <f t="shared" si="32"/>
        <v>0</v>
      </c>
      <c r="AA61" s="21">
        <f t="shared" si="32"/>
        <v>0</v>
      </c>
      <c r="AB61" s="20">
        <f t="shared" si="32"/>
        <v>0</v>
      </c>
      <c r="AC61" s="21">
        <f t="shared" si="32"/>
        <v>0</v>
      </c>
      <c r="AD61" s="64">
        <f t="shared" si="32"/>
        <v>0</v>
      </c>
      <c r="AE61" s="65">
        <f t="shared" si="32"/>
        <v>0</v>
      </c>
      <c r="AF61" s="64">
        <f t="shared" si="32"/>
        <v>0</v>
      </c>
      <c r="AG61" s="65">
        <f t="shared" si="32"/>
        <v>0</v>
      </c>
    </row>
    <row r="62" spans="1:33" x14ac:dyDescent="0.25">
      <c r="A62" s="23" t="s">
        <v>20</v>
      </c>
      <c r="B62" s="24"/>
      <c r="C62" s="25"/>
      <c r="D62" s="24"/>
      <c r="E62" s="25"/>
      <c r="F62" s="24"/>
      <c r="G62" s="25"/>
      <c r="H62" s="24"/>
      <c r="I62" s="25"/>
      <c r="J62" s="26">
        <f t="shared" ref="J62:K67" si="33">B62+D62+F62+H62</f>
        <v>0</v>
      </c>
      <c r="K62" s="25">
        <f t="shared" si="33"/>
        <v>0</v>
      </c>
      <c r="L62" s="24"/>
      <c r="M62" s="25"/>
      <c r="N62" s="24"/>
      <c r="O62" s="25"/>
      <c r="P62" s="24"/>
      <c r="Q62" s="25"/>
      <c r="R62" s="24"/>
      <c r="S62" s="25"/>
      <c r="T62" s="24"/>
      <c r="U62" s="25"/>
      <c r="V62" s="27">
        <f>L62+N62+P62+R62+T62</f>
        <v>0</v>
      </c>
      <c r="W62" s="25">
        <f>M62+O62+Q62+S62+U62</f>
        <v>0</v>
      </c>
      <c r="X62" s="24">
        <f>0-X63-X66-X67</f>
        <v>0</v>
      </c>
      <c r="Y62" s="25">
        <f>0-Y63-Y66-Y67</f>
        <v>0</v>
      </c>
      <c r="Z62" s="24">
        <f>0-Z63-Z66-Z67</f>
        <v>0</v>
      </c>
      <c r="AA62" s="25">
        <f>0-AA63-AA66-AA67</f>
        <v>0</v>
      </c>
      <c r="AB62" s="27">
        <f t="shared" ref="AB62:AC67" si="34">X62+Z62</f>
        <v>0</v>
      </c>
      <c r="AC62" s="28">
        <f t="shared" si="34"/>
        <v>0</v>
      </c>
      <c r="AD62" s="24">
        <f>0-AD63-AD66-AD67</f>
        <v>0</v>
      </c>
      <c r="AE62" s="25">
        <f>0-AE63-AE66-AE67</f>
        <v>0</v>
      </c>
      <c r="AF62" s="29">
        <f t="shared" ref="AF62:AG67" si="35">J62+V62+AB62+AD62</f>
        <v>0</v>
      </c>
      <c r="AG62" s="30">
        <f t="shared" si="35"/>
        <v>0</v>
      </c>
    </row>
    <row r="63" spans="1:33" x14ac:dyDescent="0.25">
      <c r="A63" s="71" t="s">
        <v>21</v>
      </c>
      <c r="B63" s="42"/>
      <c r="C63" s="43"/>
      <c r="D63" s="72"/>
      <c r="E63" s="73"/>
      <c r="F63" s="42"/>
      <c r="G63" s="43"/>
      <c r="H63" s="72"/>
      <c r="I63" s="73"/>
      <c r="J63" s="34">
        <f t="shared" si="33"/>
        <v>0</v>
      </c>
      <c r="K63" s="35">
        <f t="shared" si="33"/>
        <v>0</v>
      </c>
      <c r="L63" s="42"/>
      <c r="M63" s="43"/>
      <c r="N63" s="42"/>
      <c r="O63" s="43"/>
      <c r="P63" s="42"/>
      <c r="Q63" s="43"/>
      <c r="R63" s="42"/>
      <c r="S63" s="43"/>
      <c r="T63" s="42"/>
      <c r="U63" s="43"/>
      <c r="V63" s="36">
        <f>L63+N63+P63++R63+T63</f>
        <v>0</v>
      </c>
      <c r="W63" s="37">
        <f>M63+O63+Q63+S63+U63</f>
        <v>0</v>
      </c>
      <c r="X63" s="42"/>
      <c r="Y63" s="43"/>
      <c r="Z63" s="42"/>
      <c r="AA63" s="43"/>
      <c r="AB63" s="36">
        <f t="shared" si="34"/>
        <v>0</v>
      </c>
      <c r="AC63" s="38">
        <f t="shared" si="34"/>
        <v>0</v>
      </c>
      <c r="AD63" s="74"/>
      <c r="AE63" s="75"/>
      <c r="AF63" s="39">
        <f t="shared" si="35"/>
        <v>0</v>
      </c>
      <c r="AG63" s="40">
        <f t="shared" si="35"/>
        <v>0</v>
      </c>
    </row>
    <row r="64" spans="1:33" x14ac:dyDescent="0.25">
      <c r="A64" s="76" t="s">
        <v>22</v>
      </c>
      <c r="B64" s="42"/>
      <c r="C64" s="43"/>
      <c r="D64" s="72"/>
      <c r="E64" s="73"/>
      <c r="F64" s="42"/>
      <c r="G64" s="43"/>
      <c r="H64" s="72"/>
      <c r="I64" s="73"/>
      <c r="J64" s="34">
        <f t="shared" si="33"/>
        <v>0</v>
      </c>
      <c r="K64" s="35">
        <f t="shared" si="33"/>
        <v>0</v>
      </c>
      <c r="L64" s="42"/>
      <c r="M64" s="43"/>
      <c r="N64" s="42"/>
      <c r="O64" s="43"/>
      <c r="P64" s="42"/>
      <c r="Q64" s="43"/>
      <c r="R64" s="42"/>
      <c r="S64" s="43"/>
      <c r="T64" s="42"/>
      <c r="U64" s="43"/>
      <c r="V64" s="36">
        <f>L64+N64+P64++R64+T64</f>
        <v>0</v>
      </c>
      <c r="W64" s="37">
        <f>M64+O64+Q64+S64+U64</f>
        <v>0</v>
      </c>
      <c r="X64" s="42"/>
      <c r="Y64" s="43"/>
      <c r="Z64" s="42"/>
      <c r="AA64" s="43"/>
      <c r="AB64" s="36">
        <f t="shared" si="34"/>
        <v>0</v>
      </c>
      <c r="AC64" s="38">
        <f t="shared" si="34"/>
        <v>0</v>
      </c>
      <c r="AD64" s="74"/>
      <c r="AE64" s="75"/>
      <c r="AF64" s="39">
        <f t="shared" si="35"/>
        <v>0</v>
      </c>
      <c r="AG64" s="40">
        <f t="shared" si="35"/>
        <v>0</v>
      </c>
    </row>
    <row r="65" spans="1:33" x14ac:dyDescent="0.25">
      <c r="A65" s="77" t="s">
        <v>23</v>
      </c>
      <c r="B65" s="42"/>
      <c r="C65" s="43"/>
      <c r="D65" s="72"/>
      <c r="E65" s="73"/>
      <c r="F65" s="42"/>
      <c r="G65" s="43"/>
      <c r="H65" s="72"/>
      <c r="I65" s="73"/>
      <c r="J65" s="34">
        <f t="shared" si="33"/>
        <v>0</v>
      </c>
      <c r="K65" s="35">
        <f t="shared" si="33"/>
        <v>0</v>
      </c>
      <c r="L65" s="42"/>
      <c r="M65" s="43"/>
      <c r="N65" s="42"/>
      <c r="O65" s="43"/>
      <c r="P65" s="42"/>
      <c r="Q65" s="43"/>
      <c r="R65" s="42"/>
      <c r="S65" s="43"/>
      <c r="T65" s="42"/>
      <c r="U65" s="43"/>
      <c r="V65" s="36">
        <f>L65+N65+P65++R65+T65</f>
        <v>0</v>
      </c>
      <c r="W65" s="37">
        <f>M65+O65+Q65+S65+U65</f>
        <v>0</v>
      </c>
      <c r="X65" s="42"/>
      <c r="Y65" s="43"/>
      <c r="Z65" s="42"/>
      <c r="AA65" s="43"/>
      <c r="AB65" s="36">
        <f t="shared" si="34"/>
        <v>0</v>
      </c>
      <c r="AC65" s="38">
        <f t="shared" si="34"/>
        <v>0</v>
      </c>
      <c r="AD65" s="74"/>
      <c r="AE65" s="75"/>
      <c r="AF65" s="39">
        <f t="shared" si="35"/>
        <v>0</v>
      </c>
      <c r="AG65" s="40">
        <f t="shared" si="35"/>
        <v>0</v>
      </c>
    </row>
    <row r="66" spans="1:33" x14ac:dyDescent="0.25">
      <c r="A66" s="71" t="s">
        <v>24</v>
      </c>
      <c r="B66" s="32"/>
      <c r="C66" s="33"/>
      <c r="D66" s="78"/>
      <c r="E66" s="79"/>
      <c r="F66" s="32"/>
      <c r="G66" s="33"/>
      <c r="H66" s="78"/>
      <c r="I66" s="79"/>
      <c r="J66" s="80">
        <f t="shared" si="33"/>
        <v>0</v>
      </c>
      <c r="K66" s="37">
        <f t="shared" si="33"/>
        <v>0</v>
      </c>
      <c r="L66" s="32"/>
      <c r="M66" s="33"/>
      <c r="N66" s="32"/>
      <c r="O66" s="33"/>
      <c r="P66" s="32"/>
      <c r="Q66" s="33"/>
      <c r="R66" s="32"/>
      <c r="S66" s="33"/>
      <c r="T66" s="32"/>
      <c r="U66" s="33"/>
      <c r="V66" s="36">
        <f>L66+N66+P66++R66+T66</f>
        <v>0</v>
      </c>
      <c r="W66" s="37">
        <f>M66+O66+Q66+S66+U66</f>
        <v>0</v>
      </c>
      <c r="X66" s="32"/>
      <c r="Y66" s="33"/>
      <c r="Z66" s="32"/>
      <c r="AA66" s="33"/>
      <c r="AB66" s="36">
        <f t="shared" si="34"/>
        <v>0</v>
      </c>
      <c r="AC66" s="38">
        <f t="shared" si="34"/>
        <v>0</v>
      </c>
      <c r="AD66" s="81"/>
      <c r="AE66" s="82"/>
      <c r="AF66" s="51">
        <f t="shared" si="35"/>
        <v>0</v>
      </c>
      <c r="AG66" s="52">
        <f t="shared" si="35"/>
        <v>0</v>
      </c>
    </row>
    <row r="67" spans="1:33" ht="15.75" thickBot="1" x14ac:dyDescent="0.3">
      <c r="A67" s="83" t="s">
        <v>25</v>
      </c>
      <c r="B67" s="54"/>
      <c r="C67" s="55"/>
      <c r="D67" s="84"/>
      <c r="E67" s="85"/>
      <c r="F67" s="54"/>
      <c r="G67" s="55"/>
      <c r="H67" s="84"/>
      <c r="I67" s="85"/>
      <c r="J67" s="56">
        <f t="shared" si="33"/>
        <v>0</v>
      </c>
      <c r="K67" s="57">
        <f t="shared" si="33"/>
        <v>0</v>
      </c>
      <c r="L67" s="54"/>
      <c r="M67" s="55"/>
      <c r="N67" s="54"/>
      <c r="O67" s="55"/>
      <c r="P67" s="54"/>
      <c r="Q67" s="55"/>
      <c r="R67" s="54"/>
      <c r="S67" s="55"/>
      <c r="T67" s="54"/>
      <c r="U67" s="55"/>
      <c r="V67" s="36">
        <f>L67+N67+P67++R67+T67</f>
        <v>0</v>
      </c>
      <c r="W67" s="37">
        <f>M67+O67+Q67+S67+U67</f>
        <v>0</v>
      </c>
      <c r="X67" s="54"/>
      <c r="Y67" s="55"/>
      <c r="Z67" s="54"/>
      <c r="AA67" s="55"/>
      <c r="AB67" s="36">
        <f t="shared" si="34"/>
        <v>0</v>
      </c>
      <c r="AC67" s="38">
        <f t="shared" si="34"/>
        <v>0</v>
      </c>
      <c r="AD67" s="86"/>
      <c r="AE67" s="87"/>
      <c r="AF67" s="62">
        <f t="shared" si="35"/>
        <v>0</v>
      </c>
      <c r="AG67" s="63">
        <f t="shared" si="35"/>
        <v>0</v>
      </c>
    </row>
    <row r="68" spans="1:33" ht="15.75" thickBot="1" x14ac:dyDescent="0.3">
      <c r="A68" s="70"/>
      <c r="B68" s="64">
        <f t="shared" ref="B68:AG68" si="36">SUM(B69:B74)</f>
        <v>0</v>
      </c>
      <c r="C68" s="65">
        <f t="shared" si="36"/>
        <v>0</v>
      </c>
      <c r="D68" s="64">
        <f t="shared" si="36"/>
        <v>0</v>
      </c>
      <c r="E68" s="65">
        <f t="shared" si="36"/>
        <v>0</v>
      </c>
      <c r="F68" s="64">
        <f t="shared" si="36"/>
        <v>0</v>
      </c>
      <c r="G68" s="65">
        <f t="shared" si="36"/>
        <v>0</v>
      </c>
      <c r="H68" s="64">
        <f t="shared" si="36"/>
        <v>0</v>
      </c>
      <c r="I68" s="65">
        <f t="shared" si="36"/>
        <v>0</v>
      </c>
      <c r="J68" s="64">
        <f t="shared" si="36"/>
        <v>0</v>
      </c>
      <c r="K68" s="65">
        <f t="shared" si="36"/>
        <v>0</v>
      </c>
      <c r="L68" s="64">
        <f t="shared" si="36"/>
        <v>0</v>
      </c>
      <c r="M68" s="65">
        <f t="shared" si="36"/>
        <v>0</v>
      </c>
      <c r="N68" s="64">
        <f t="shared" si="36"/>
        <v>0</v>
      </c>
      <c r="O68" s="65">
        <f t="shared" si="36"/>
        <v>0</v>
      </c>
      <c r="P68" s="64">
        <f t="shared" si="36"/>
        <v>0</v>
      </c>
      <c r="Q68" s="65">
        <f t="shared" si="36"/>
        <v>0</v>
      </c>
      <c r="R68" s="64">
        <f t="shared" si="36"/>
        <v>0</v>
      </c>
      <c r="S68" s="65">
        <f t="shared" si="36"/>
        <v>0</v>
      </c>
      <c r="T68" s="64">
        <f t="shared" si="36"/>
        <v>0</v>
      </c>
      <c r="U68" s="65">
        <f t="shared" si="36"/>
        <v>0</v>
      </c>
      <c r="V68" s="20">
        <f t="shared" si="36"/>
        <v>0</v>
      </c>
      <c r="W68" s="21">
        <f t="shared" si="36"/>
        <v>0</v>
      </c>
      <c r="X68" s="22">
        <f t="shared" si="36"/>
        <v>0</v>
      </c>
      <c r="Y68" s="21">
        <f t="shared" si="36"/>
        <v>0</v>
      </c>
      <c r="Z68" s="22">
        <f t="shared" si="36"/>
        <v>0</v>
      </c>
      <c r="AA68" s="21">
        <f t="shared" si="36"/>
        <v>0</v>
      </c>
      <c r="AB68" s="20">
        <f t="shared" si="36"/>
        <v>0</v>
      </c>
      <c r="AC68" s="21">
        <f t="shared" si="36"/>
        <v>0</v>
      </c>
      <c r="AD68" s="64">
        <f t="shared" si="36"/>
        <v>0</v>
      </c>
      <c r="AE68" s="65">
        <f t="shared" si="36"/>
        <v>0</v>
      </c>
      <c r="AF68" s="64">
        <f t="shared" si="36"/>
        <v>0</v>
      </c>
      <c r="AG68" s="65">
        <f t="shared" si="36"/>
        <v>0</v>
      </c>
    </row>
    <row r="69" spans="1:33" x14ac:dyDescent="0.25">
      <c r="A69" s="23" t="s">
        <v>20</v>
      </c>
      <c r="B69" s="24"/>
      <c r="C69" s="25"/>
      <c r="D69" s="24"/>
      <c r="E69" s="25"/>
      <c r="F69" s="24"/>
      <c r="G69" s="25"/>
      <c r="H69" s="24"/>
      <c r="I69" s="25"/>
      <c r="J69" s="26">
        <f>B69+D69+F69+H69</f>
        <v>0</v>
      </c>
      <c r="K69" s="25">
        <f>C69+E69+G69+I69</f>
        <v>0</v>
      </c>
      <c r="L69" s="24">
        <f t="shared" ref="L69:U69" si="37">0-L70-L73-L74</f>
        <v>0</v>
      </c>
      <c r="M69" s="25">
        <f t="shared" si="37"/>
        <v>0</v>
      </c>
      <c r="N69" s="24">
        <f t="shared" si="37"/>
        <v>0</v>
      </c>
      <c r="O69" s="25">
        <f t="shared" si="37"/>
        <v>0</v>
      </c>
      <c r="P69" s="24">
        <f t="shared" si="37"/>
        <v>0</v>
      </c>
      <c r="Q69" s="25">
        <f t="shared" si="37"/>
        <v>0</v>
      </c>
      <c r="R69" s="24">
        <f t="shared" si="37"/>
        <v>0</v>
      </c>
      <c r="S69" s="25">
        <f t="shared" si="37"/>
        <v>0</v>
      </c>
      <c r="T69" s="24">
        <f t="shared" si="37"/>
        <v>0</v>
      </c>
      <c r="U69" s="25">
        <f t="shared" si="37"/>
        <v>0</v>
      </c>
      <c r="V69" s="27">
        <f>L69+N69+P69+R69+T69</f>
        <v>0</v>
      </c>
      <c r="W69" s="25">
        <f>M69+O69+Q69+S69+U69</f>
        <v>0</v>
      </c>
      <c r="X69" s="24">
        <f>0-X70-X73-X74</f>
        <v>0</v>
      </c>
      <c r="Y69" s="25">
        <f>0-Y70-Y73-Y74</f>
        <v>0</v>
      </c>
      <c r="Z69" s="24">
        <f>0-Z70-Z73-Z74</f>
        <v>0</v>
      </c>
      <c r="AA69" s="25">
        <f>0-AA70-AA73-AA74</f>
        <v>0</v>
      </c>
      <c r="AB69" s="27">
        <f t="shared" ref="AB69:AC74" si="38">X69+Z69</f>
        <v>0</v>
      </c>
      <c r="AC69" s="28">
        <f t="shared" si="38"/>
        <v>0</v>
      </c>
      <c r="AD69" s="24">
        <f>0-AD70-AD73-AD74</f>
        <v>0</v>
      </c>
      <c r="AE69" s="25">
        <f>0-AE70-AE73-AE74</f>
        <v>0</v>
      </c>
      <c r="AF69" s="29">
        <f t="shared" ref="AF69:AG74" si="39">J69+V69+AB69+AD69</f>
        <v>0</v>
      </c>
      <c r="AG69" s="30">
        <f t="shared" si="39"/>
        <v>0</v>
      </c>
    </row>
    <row r="70" spans="1:33" x14ac:dyDescent="0.25">
      <c r="A70" s="71" t="s">
        <v>21</v>
      </c>
      <c r="B70" s="88"/>
      <c r="C70" s="89"/>
      <c r="D70" s="90"/>
      <c r="E70" s="91"/>
      <c r="F70" s="88"/>
      <c r="G70" s="89"/>
      <c r="H70" s="90"/>
      <c r="I70" s="91"/>
      <c r="J70" s="80"/>
      <c r="K70" s="37"/>
      <c r="L70" s="88"/>
      <c r="M70" s="89"/>
      <c r="N70" s="88"/>
      <c r="O70" s="89"/>
      <c r="P70" s="88"/>
      <c r="Q70" s="89"/>
      <c r="R70" s="88"/>
      <c r="S70" s="89"/>
      <c r="T70" s="88"/>
      <c r="U70" s="89"/>
      <c r="V70" s="36">
        <f>L70+N70+P70++R70+T70</f>
        <v>0</v>
      </c>
      <c r="W70" s="37">
        <f>M70+O70+Q70+S70+U70</f>
        <v>0</v>
      </c>
      <c r="X70" s="88"/>
      <c r="Y70" s="89"/>
      <c r="Z70" s="88"/>
      <c r="AA70" s="89"/>
      <c r="AB70" s="36">
        <f t="shared" si="38"/>
        <v>0</v>
      </c>
      <c r="AC70" s="38">
        <f t="shared" si="38"/>
        <v>0</v>
      </c>
      <c r="AD70" s="92"/>
      <c r="AE70" s="33"/>
      <c r="AF70" s="39">
        <f t="shared" si="39"/>
        <v>0</v>
      </c>
      <c r="AG70" s="40">
        <f t="shared" si="39"/>
        <v>0</v>
      </c>
    </row>
    <row r="71" spans="1:33" x14ac:dyDescent="0.25">
      <c r="A71" s="76" t="s">
        <v>22</v>
      </c>
      <c r="B71" s="32"/>
      <c r="C71" s="33"/>
      <c r="D71" s="78"/>
      <c r="E71" s="79"/>
      <c r="F71" s="32"/>
      <c r="G71" s="33"/>
      <c r="H71" s="78"/>
      <c r="I71" s="79"/>
      <c r="J71" s="34">
        <f t="shared" ref="J71:K75" si="40">B71+D71+F71+H71</f>
        <v>0</v>
      </c>
      <c r="K71" s="35">
        <f t="shared" si="40"/>
        <v>0</v>
      </c>
      <c r="L71" s="32"/>
      <c r="M71" s="33"/>
      <c r="N71" s="32"/>
      <c r="O71" s="33"/>
      <c r="P71" s="32"/>
      <c r="Q71" s="33"/>
      <c r="R71" s="32"/>
      <c r="S71" s="33"/>
      <c r="T71" s="32"/>
      <c r="U71" s="33"/>
      <c r="V71" s="36">
        <f>L71+N71+P71++R71+T71</f>
        <v>0</v>
      </c>
      <c r="W71" s="37">
        <f>M71+O71+Q71+S71+U71</f>
        <v>0</v>
      </c>
      <c r="X71" s="32"/>
      <c r="Y71" s="33"/>
      <c r="Z71" s="32"/>
      <c r="AA71" s="33"/>
      <c r="AB71" s="36">
        <f t="shared" si="38"/>
        <v>0</v>
      </c>
      <c r="AC71" s="38">
        <f t="shared" si="38"/>
        <v>0</v>
      </c>
      <c r="AD71" s="81"/>
      <c r="AE71" s="82"/>
      <c r="AF71" s="39">
        <f t="shared" si="39"/>
        <v>0</v>
      </c>
      <c r="AG71" s="40">
        <f t="shared" si="39"/>
        <v>0</v>
      </c>
    </row>
    <row r="72" spans="1:33" x14ac:dyDescent="0.25">
      <c r="A72" s="77" t="s">
        <v>23</v>
      </c>
      <c r="B72" s="32"/>
      <c r="C72" s="33"/>
      <c r="D72" s="78"/>
      <c r="E72" s="79"/>
      <c r="F72" s="32"/>
      <c r="G72" s="33"/>
      <c r="H72" s="78"/>
      <c r="I72" s="79"/>
      <c r="J72" s="80">
        <f t="shared" si="40"/>
        <v>0</v>
      </c>
      <c r="K72" s="37">
        <f t="shared" si="40"/>
        <v>0</v>
      </c>
      <c r="L72" s="32"/>
      <c r="M72" s="33"/>
      <c r="N72" s="32"/>
      <c r="O72" s="33"/>
      <c r="P72" s="32"/>
      <c r="Q72" s="33"/>
      <c r="R72" s="32"/>
      <c r="S72" s="33"/>
      <c r="T72" s="32"/>
      <c r="U72" s="33"/>
      <c r="V72" s="36">
        <f>L72+N72+P72++R72+T72</f>
        <v>0</v>
      </c>
      <c r="W72" s="37">
        <f>M72+O72+Q72+S72+U72</f>
        <v>0</v>
      </c>
      <c r="X72" s="32"/>
      <c r="Y72" s="33"/>
      <c r="Z72" s="32"/>
      <c r="AA72" s="33"/>
      <c r="AB72" s="36">
        <f t="shared" si="38"/>
        <v>0</v>
      </c>
      <c r="AC72" s="38">
        <f t="shared" si="38"/>
        <v>0</v>
      </c>
      <c r="AD72" s="81"/>
      <c r="AE72" s="82"/>
      <c r="AF72" s="39">
        <f t="shared" si="39"/>
        <v>0</v>
      </c>
      <c r="AG72" s="40">
        <f t="shared" si="39"/>
        <v>0</v>
      </c>
    </row>
    <row r="73" spans="1:33" x14ac:dyDescent="0.25">
      <c r="A73" s="71" t="s">
        <v>24</v>
      </c>
      <c r="B73" s="42"/>
      <c r="C73" s="43"/>
      <c r="D73" s="72"/>
      <c r="E73" s="73"/>
      <c r="F73" s="42"/>
      <c r="G73" s="43"/>
      <c r="H73" s="72"/>
      <c r="I73" s="73"/>
      <c r="J73" s="34">
        <f t="shared" si="40"/>
        <v>0</v>
      </c>
      <c r="K73" s="35">
        <f t="shared" si="40"/>
        <v>0</v>
      </c>
      <c r="L73" s="42"/>
      <c r="M73" s="43"/>
      <c r="N73" s="42"/>
      <c r="O73" s="43"/>
      <c r="P73" s="42"/>
      <c r="Q73" s="43"/>
      <c r="R73" s="42"/>
      <c r="S73" s="43"/>
      <c r="T73" s="42"/>
      <c r="U73" s="43"/>
      <c r="V73" s="36">
        <f>L73+N73+P73++R73+T73</f>
        <v>0</v>
      </c>
      <c r="W73" s="37">
        <f>M73+O73+Q73+S73+U73</f>
        <v>0</v>
      </c>
      <c r="X73" s="42"/>
      <c r="Y73" s="43"/>
      <c r="Z73" s="42"/>
      <c r="AA73" s="43"/>
      <c r="AB73" s="36">
        <f t="shared" si="38"/>
        <v>0</v>
      </c>
      <c r="AC73" s="38">
        <f t="shared" si="38"/>
        <v>0</v>
      </c>
      <c r="AD73" s="74"/>
      <c r="AE73" s="75"/>
      <c r="AF73" s="51">
        <f t="shared" si="39"/>
        <v>0</v>
      </c>
      <c r="AG73" s="52">
        <f t="shared" si="39"/>
        <v>0</v>
      </c>
    </row>
    <row r="74" spans="1:33" ht="15.75" thickBot="1" x14ac:dyDescent="0.3">
      <c r="A74" s="83" t="s">
        <v>25</v>
      </c>
      <c r="B74" s="54"/>
      <c r="C74" s="55"/>
      <c r="D74" s="84"/>
      <c r="E74" s="85"/>
      <c r="F74" s="54"/>
      <c r="G74" s="55"/>
      <c r="H74" s="84"/>
      <c r="I74" s="85"/>
      <c r="J74" s="56">
        <f t="shared" si="40"/>
        <v>0</v>
      </c>
      <c r="K74" s="57">
        <f t="shared" si="40"/>
        <v>0</v>
      </c>
      <c r="L74" s="54"/>
      <c r="M74" s="55"/>
      <c r="N74" s="54"/>
      <c r="O74" s="55"/>
      <c r="P74" s="54"/>
      <c r="Q74" s="55"/>
      <c r="R74" s="54"/>
      <c r="S74" s="55"/>
      <c r="T74" s="54"/>
      <c r="U74" s="55"/>
      <c r="V74" s="58">
        <f>L74+N74+P74++R74+T74</f>
        <v>0</v>
      </c>
      <c r="W74" s="48">
        <f>M74+O74+Q74+S74+U74</f>
        <v>0</v>
      </c>
      <c r="X74" s="59"/>
      <c r="Y74" s="60"/>
      <c r="Z74" s="59"/>
      <c r="AA74" s="60"/>
      <c r="AB74" s="58">
        <f t="shared" si="38"/>
        <v>0</v>
      </c>
      <c r="AC74" s="61">
        <f t="shared" si="38"/>
        <v>0</v>
      </c>
      <c r="AD74" s="93"/>
      <c r="AE74" s="94"/>
      <c r="AF74" s="62">
        <f t="shared" si="39"/>
        <v>0</v>
      </c>
      <c r="AG74" s="63">
        <f t="shared" si="39"/>
        <v>0</v>
      </c>
    </row>
    <row r="75" spans="1:33" ht="15.75" thickBot="1" x14ac:dyDescent="0.3">
      <c r="A75" s="95" t="s">
        <v>33</v>
      </c>
      <c r="B75" s="96">
        <f t="shared" ref="B75:I75" si="41">SUM(B76:B81)</f>
        <v>48</v>
      </c>
      <c r="C75" s="97">
        <f t="shared" si="41"/>
        <v>1275</v>
      </c>
      <c r="D75" s="97">
        <f t="shared" si="41"/>
        <v>46</v>
      </c>
      <c r="E75" s="98">
        <f t="shared" si="41"/>
        <v>1139</v>
      </c>
      <c r="F75" s="99">
        <f t="shared" si="41"/>
        <v>43</v>
      </c>
      <c r="G75" s="98">
        <f t="shared" si="41"/>
        <v>1134</v>
      </c>
      <c r="H75" s="99">
        <f t="shared" si="41"/>
        <v>42</v>
      </c>
      <c r="I75" s="98">
        <f t="shared" si="41"/>
        <v>1076</v>
      </c>
      <c r="J75" s="100">
        <f t="shared" si="40"/>
        <v>179</v>
      </c>
      <c r="K75" s="101">
        <f t="shared" si="40"/>
        <v>4624</v>
      </c>
      <c r="L75" s="99">
        <f t="shared" ref="L75:AG75" si="42">SUM(L76:L81)</f>
        <v>40</v>
      </c>
      <c r="M75" s="98">
        <f t="shared" si="42"/>
        <v>1056</v>
      </c>
      <c r="N75" s="99">
        <f t="shared" si="42"/>
        <v>39</v>
      </c>
      <c r="O75" s="98">
        <f t="shared" si="42"/>
        <v>998</v>
      </c>
      <c r="P75" s="99">
        <f t="shared" si="42"/>
        <v>34</v>
      </c>
      <c r="Q75" s="98">
        <f t="shared" si="42"/>
        <v>879</v>
      </c>
      <c r="R75" s="99">
        <f t="shared" si="42"/>
        <v>35</v>
      </c>
      <c r="S75" s="98">
        <f t="shared" si="42"/>
        <v>826</v>
      </c>
      <c r="T75" s="99">
        <f t="shared" si="42"/>
        <v>31</v>
      </c>
      <c r="U75" s="98">
        <f t="shared" si="42"/>
        <v>760</v>
      </c>
      <c r="V75" s="99">
        <f t="shared" si="42"/>
        <v>179</v>
      </c>
      <c r="W75" s="98">
        <f t="shared" si="42"/>
        <v>4519</v>
      </c>
      <c r="X75" s="99">
        <f t="shared" si="42"/>
        <v>17</v>
      </c>
      <c r="Y75" s="98">
        <f t="shared" si="42"/>
        <v>416</v>
      </c>
      <c r="Z75" s="99">
        <f t="shared" si="42"/>
        <v>17</v>
      </c>
      <c r="AA75" s="98">
        <f t="shared" si="42"/>
        <v>386</v>
      </c>
      <c r="AB75" s="99">
        <f t="shared" si="42"/>
        <v>34</v>
      </c>
      <c r="AC75" s="98">
        <f t="shared" si="42"/>
        <v>802</v>
      </c>
      <c r="AD75" s="99">
        <f t="shared" si="42"/>
        <v>0</v>
      </c>
      <c r="AE75" s="98">
        <f t="shared" si="42"/>
        <v>0</v>
      </c>
      <c r="AF75" s="102">
        <f t="shared" si="42"/>
        <v>392</v>
      </c>
      <c r="AG75" s="103">
        <f t="shared" si="42"/>
        <v>9945</v>
      </c>
    </row>
    <row r="76" spans="1:33" x14ac:dyDescent="0.25">
      <c r="A76" s="23" t="s">
        <v>20</v>
      </c>
      <c r="B76" s="104">
        <f t="shared" ref="B76:C81" si="43">B6+B13+B20+B27+B34+B41+B48+B55</f>
        <v>46</v>
      </c>
      <c r="C76" s="105">
        <f t="shared" si="43"/>
        <v>1247</v>
      </c>
      <c r="D76" s="106">
        <f t="shared" ref="D76:AE76" si="44">D6+D13+D20+D27+D34+D41+D48+D55+D61+D68</f>
        <v>44</v>
      </c>
      <c r="E76" s="107">
        <f t="shared" si="44"/>
        <v>1117</v>
      </c>
      <c r="F76" s="108">
        <f t="shared" si="44"/>
        <v>41</v>
      </c>
      <c r="G76" s="107">
        <f t="shared" si="44"/>
        <v>1103</v>
      </c>
      <c r="H76" s="108">
        <f t="shared" si="44"/>
        <v>40</v>
      </c>
      <c r="I76" s="107">
        <f t="shared" si="44"/>
        <v>1051</v>
      </c>
      <c r="J76" s="109">
        <f t="shared" si="44"/>
        <v>171</v>
      </c>
      <c r="K76" s="110">
        <f t="shared" si="44"/>
        <v>4518</v>
      </c>
      <c r="L76" s="108">
        <f t="shared" si="44"/>
        <v>33</v>
      </c>
      <c r="M76" s="107">
        <f t="shared" si="44"/>
        <v>872</v>
      </c>
      <c r="N76" s="108">
        <f t="shared" si="44"/>
        <v>32</v>
      </c>
      <c r="O76" s="107">
        <f t="shared" si="44"/>
        <v>823</v>
      </c>
      <c r="P76" s="108">
        <f t="shared" si="44"/>
        <v>26</v>
      </c>
      <c r="Q76" s="107">
        <f t="shared" si="44"/>
        <v>695</v>
      </c>
      <c r="R76" s="108">
        <f t="shared" si="44"/>
        <v>25</v>
      </c>
      <c r="S76" s="107">
        <f t="shared" si="44"/>
        <v>615</v>
      </c>
      <c r="T76" s="108">
        <f t="shared" si="44"/>
        <v>22</v>
      </c>
      <c r="U76" s="107">
        <f t="shared" si="44"/>
        <v>563</v>
      </c>
      <c r="V76" s="109">
        <f t="shared" si="44"/>
        <v>138</v>
      </c>
      <c r="W76" s="110">
        <f t="shared" si="44"/>
        <v>3568</v>
      </c>
      <c r="X76" s="108">
        <f t="shared" si="44"/>
        <v>13</v>
      </c>
      <c r="Y76" s="107">
        <f t="shared" si="44"/>
        <v>323</v>
      </c>
      <c r="Z76" s="108">
        <f t="shared" si="44"/>
        <v>13</v>
      </c>
      <c r="AA76" s="107">
        <f t="shared" si="44"/>
        <v>295</v>
      </c>
      <c r="AB76" s="109">
        <f t="shared" si="44"/>
        <v>26</v>
      </c>
      <c r="AC76" s="110">
        <f t="shared" si="44"/>
        <v>618</v>
      </c>
      <c r="AD76" s="108">
        <f t="shared" si="44"/>
        <v>0</v>
      </c>
      <c r="AE76" s="107">
        <f t="shared" si="44"/>
        <v>0</v>
      </c>
      <c r="AF76" s="51">
        <f t="shared" ref="AF76:AG78" si="45">J76+V76+AB76+AD76</f>
        <v>335</v>
      </c>
      <c r="AG76" s="52">
        <f t="shared" si="45"/>
        <v>8704</v>
      </c>
    </row>
    <row r="77" spans="1:33" x14ac:dyDescent="0.25">
      <c r="A77" s="31" t="s">
        <v>21</v>
      </c>
      <c r="B77" s="111">
        <f t="shared" si="43"/>
        <v>0</v>
      </c>
      <c r="C77" s="112">
        <f t="shared" si="43"/>
        <v>0</v>
      </c>
      <c r="D77" s="113">
        <f t="shared" ref="D77:AE81" si="46">D7+D14+D21+D28+D35+D42+D49+D56+D63+D70</f>
        <v>0</v>
      </c>
      <c r="E77" s="112">
        <f t="shared" si="46"/>
        <v>0</v>
      </c>
      <c r="F77" s="111">
        <f t="shared" si="46"/>
        <v>0</v>
      </c>
      <c r="G77" s="112">
        <f t="shared" si="46"/>
        <v>0</v>
      </c>
      <c r="H77" s="111">
        <f t="shared" si="46"/>
        <v>0</v>
      </c>
      <c r="I77" s="112">
        <f t="shared" si="46"/>
        <v>0</v>
      </c>
      <c r="J77" s="114">
        <f t="shared" si="46"/>
        <v>0</v>
      </c>
      <c r="K77" s="115">
        <f t="shared" si="46"/>
        <v>0</v>
      </c>
      <c r="L77" s="111">
        <f t="shared" si="46"/>
        <v>6</v>
      </c>
      <c r="M77" s="112">
        <f t="shared" si="46"/>
        <v>163</v>
      </c>
      <c r="N77" s="111">
        <f t="shared" si="46"/>
        <v>6</v>
      </c>
      <c r="O77" s="112">
        <f t="shared" si="46"/>
        <v>157</v>
      </c>
      <c r="P77" s="111">
        <f t="shared" si="46"/>
        <v>6</v>
      </c>
      <c r="Q77" s="112">
        <f t="shared" si="46"/>
        <v>155</v>
      </c>
      <c r="R77" s="111">
        <f t="shared" si="46"/>
        <v>7</v>
      </c>
      <c r="S77" s="112">
        <f t="shared" si="46"/>
        <v>175</v>
      </c>
      <c r="T77" s="111">
        <f t="shared" si="46"/>
        <v>7</v>
      </c>
      <c r="U77" s="112">
        <f t="shared" si="46"/>
        <v>169</v>
      </c>
      <c r="V77" s="114">
        <f t="shared" si="46"/>
        <v>32</v>
      </c>
      <c r="W77" s="115">
        <f t="shared" si="46"/>
        <v>819</v>
      </c>
      <c r="X77" s="111">
        <f t="shared" si="46"/>
        <v>4</v>
      </c>
      <c r="Y77" s="112">
        <f t="shared" si="46"/>
        <v>93</v>
      </c>
      <c r="Z77" s="111">
        <f t="shared" si="46"/>
        <v>4</v>
      </c>
      <c r="AA77" s="112">
        <f t="shared" si="46"/>
        <v>87</v>
      </c>
      <c r="AB77" s="114">
        <f t="shared" si="46"/>
        <v>8</v>
      </c>
      <c r="AC77" s="115">
        <f t="shared" si="46"/>
        <v>180</v>
      </c>
      <c r="AD77" s="111">
        <f t="shared" si="46"/>
        <v>0</v>
      </c>
      <c r="AE77" s="112">
        <f t="shared" si="46"/>
        <v>0</v>
      </c>
      <c r="AF77" s="51">
        <f t="shared" si="45"/>
        <v>40</v>
      </c>
      <c r="AG77" s="52">
        <f t="shared" si="45"/>
        <v>999</v>
      </c>
    </row>
    <row r="78" spans="1:33" x14ac:dyDescent="0.25">
      <c r="A78" s="41" t="s">
        <v>22</v>
      </c>
      <c r="B78" s="116">
        <f t="shared" si="43"/>
        <v>2</v>
      </c>
      <c r="C78" s="117">
        <f t="shared" si="43"/>
        <v>25</v>
      </c>
      <c r="D78" s="118">
        <f t="shared" si="46"/>
        <v>2</v>
      </c>
      <c r="E78" s="117">
        <f t="shared" si="46"/>
        <v>21</v>
      </c>
      <c r="F78" s="116">
        <f t="shared" si="46"/>
        <v>2</v>
      </c>
      <c r="G78" s="117">
        <f t="shared" si="46"/>
        <v>26</v>
      </c>
      <c r="H78" s="116">
        <f t="shared" si="46"/>
        <v>2</v>
      </c>
      <c r="I78" s="117">
        <f t="shared" si="46"/>
        <v>21</v>
      </c>
      <c r="J78" s="116">
        <f t="shared" si="46"/>
        <v>8</v>
      </c>
      <c r="K78" s="117">
        <f t="shared" si="46"/>
        <v>93</v>
      </c>
      <c r="L78" s="116">
        <f t="shared" si="46"/>
        <v>1</v>
      </c>
      <c r="M78" s="117">
        <f t="shared" si="46"/>
        <v>15</v>
      </c>
      <c r="N78" s="116">
        <f t="shared" si="46"/>
        <v>1</v>
      </c>
      <c r="O78" s="117">
        <f t="shared" si="46"/>
        <v>13</v>
      </c>
      <c r="P78" s="116">
        <f t="shared" si="46"/>
        <v>2</v>
      </c>
      <c r="Q78" s="117">
        <f t="shared" si="46"/>
        <v>27</v>
      </c>
      <c r="R78" s="116">
        <f t="shared" si="46"/>
        <v>3</v>
      </c>
      <c r="S78" s="117">
        <f t="shared" si="46"/>
        <v>33</v>
      </c>
      <c r="T78" s="116">
        <f t="shared" si="46"/>
        <v>2</v>
      </c>
      <c r="U78" s="117">
        <f t="shared" si="46"/>
        <v>24</v>
      </c>
      <c r="V78" s="116">
        <f t="shared" si="46"/>
        <v>9</v>
      </c>
      <c r="W78" s="117">
        <f t="shared" si="46"/>
        <v>112</v>
      </c>
      <c r="X78" s="116">
        <f t="shared" si="46"/>
        <v>0</v>
      </c>
      <c r="Y78" s="117">
        <f t="shared" si="46"/>
        <v>0</v>
      </c>
      <c r="Z78" s="116">
        <f t="shared" si="46"/>
        <v>0</v>
      </c>
      <c r="AA78" s="117">
        <f t="shared" si="46"/>
        <v>0</v>
      </c>
      <c r="AB78" s="116">
        <f t="shared" si="46"/>
        <v>0</v>
      </c>
      <c r="AC78" s="117">
        <f t="shared" si="46"/>
        <v>0</v>
      </c>
      <c r="AD78" s="116">
        <f t="shared" si="46"/>
        <v>0</v>
      </c>
      <c r="AE78" s="117">
        <f t="shared" si="46"/>
        <v>0</v>
      </c>
      <c r="AF78" s="119">
        <f t="shared" si="45"/>
        <v>17</v>
      </c>
      <c r="AG78" s="120">
        <f t="shared" si="45"/>
        <v>205</v>
      </c>
    </row>
    <row r="79" spans="1:33" x14ac:dyDescent="0.25">
      <c r="A79" s="44" t="s">
        <v>34</v>
      </c>
      <c r="B79" s="121">
        <f t="shared" si="43"/>
        <v>0</v>
      </c>
      <c r="C79" s="122">
        <f t="shared" si="43"/>
        <v>0</v>
      </c>
      <c r="D79" s="123">
        <f t="shared" si="46"/>
        <v>0</v>
      </c>
      <c r="E79" s="122">
        <f t="shared" si="46"/>
        <v>0</v>
      </c>
      <c r="F79" s="121">
        <f t="shared" si="46"/>
        <v>0</v>
      </c>
      <c r="G79" s="122">
        <f t="shared" si="46"/>
        <v>0</v>
      </c>
      <c r="H79" s="121">
        <f t="shared" si="46"/>
        <v>0</v>
      </c>
      <c r="I79" s="122">
        <f t="shared" si="46"/>
        <v>0</v>
      </c>
      <c r="J79" s="121">
        <f t="shared" si="46"/>
        <v>0</v>
      </c>
      <c r="K79" s="122">
        <f t="shared" si="46"/>
        <v>0</v>
      </c>
      <c r="L79" s="121">
        <f t="shared" si="46"/>
        <v>0</v>
      </c>
      <c r="M79" s="122">
        <f t="shared" si="46"/>
        <v>0</v>
      </c>
      <c r="N79" s="121">
        <f t="shared" si="46"/>
        <v>0</v>
      </c>
      <c r="O79" s="122">
        <f t="shared" si="46"/>
        <v>0</v>
      </c>
      <c r="P79" s="121">
        <f t="shared" si="46"/>
        <v>0</v>
      </c>
      <c r="Q79" s="122">
        <f t="shared" si="46"/>
        <v>0</v>
      </c>
      <c r="R79" s="121">
        <f t="shared" si="46"/>
        <v>0</v>
      </c>
      <c r="S79" s="122">
        <f t="shared" si="46"/>
        <v>0</v>
      </c>
      <c r="T79" s="121">
        <f t="shared" si="46"/>
        <v>0</v>
      </c>
      <c r="U79" s="122">
        <f t="shared" si="46"/>
        <v>0</v>
      </c>
      <c r="V79" s="121">
        <f t="shared" si="46"/>
        <v>0</v>
      </c>
      <c r="W79" s="122">
        <f t="shared" si="46"/>
        <v>0</v>
      </c>
      <c r="X79" s="121">
        <f t="shared" si="46"/>
        <v>0</v>
      </c>
      <c r="Y79" s="122">
        <f t="shared" si="46"/>
        <v>0</v>
      </c>
      <c r="Z79" s="121">
        <f t="shared" si="46"/>
        <v>0</v>
      </c>
      <c r="AA79" s="122">
        <f t="shared" si="46"/>
        <v>0</v>
      </c>
      <c r="AB79" s="121">
        <f t="shared" si="46"/>
        <v>0</v>
      </c>
      <c r="AC79" s="122">
        <f t="shared" si="46"/>
        <v>0</v>
      </c>
      <c r="AD79" s="121">
        <f t="shared" si="46"/>
        <v>0</v>
      </c>
      <c r="AE79" s="122">
        <f t="shared" si="46"/>
        <v>0</v>
      </c>
      <c r="AF79" s="124">
        <f>SUM(J79,V79,AB79,AD79)</f>
        <v>0</v>
      </c>
      <c r="AG79" s="125">
        <f>SUM(K79,W79,AC79,AE79)</f>
        <v>0</v>
      </c>
    </row>
    <row r="80" spans="1:33" x14ac:dyDescent="0.25">
      <c r="A80" s="49" t="s">
        <v>24</v>
      </c>
      <c r="B80" s="111">
        <f t="shared" si="43"/>
        <v>0</v>
      </c>
      <c r="C80" s="112">
        <f t="shared" si="43"/>
        <v>2</v>
      </c>
      <c r="D80" s="113">
        <f t="shared" si="46"/>
        <v>0</v>
      </c>
      <c r="E80" s="112">
        <f t="shared" si="46"/>
        <v>0</v>
      </c>
      <c r="F80" s="111">
        <f t="shared" si="46"/>
        <v>0</v>
      </c>
      <c r="G80" s="112">
        <f t="shared" si="46"/>
        <v>2</v>
      </c>
      <c r="H80" s="111">
        <f t="shared" si="46"/>
        <v>0</v>
      </c>
      <c r="I80" s="112">
        <f t="shared" si="46"/>
        <v>2</v>
      </c>
      <c r="J80" s="114">
        <f t="shared" si="46"/>
        <v>0</v>
      </c>
      <c r="K80" s="115">
        <f t="shared" si="46"/>
        <v>6</v>
      </c>
      <c r="L80" s="111">
        <f t="shared" si="46"/>
        <v>0</v>
      </c>
      <c r="M80" s="112">
        <f t="shared" si="46"/>
        <v>6</v>
      </c>
      <c r="N80" s="111">
        <f t="shared" si="46"/>
        <v>0</v>
      </c>
      <c r="O80" s="112">
        <f t="shared" si="46"/>
        <v>3</v>
      </c>
      <c r="P80" s="111">
        <f t="shared" si="46"/>
        <v>0</v>
      </c>
      <c r="Q80" s="112">
        <f t="shared" si="46"/>
        <v>1</v>
      </c>
      <c r="R80" s="111">
        <f t="shared" si="46"/>
        <v>0</v>
      </c>
      <c r="S80" s="112">
        <f t="shared" si="46"/>
        <v>3</v>
      </c>
      <c r="T80" s="111">
        <f t="shared" si="46"/>
        <v>0</v>
      </c>
      <c r="U80" s="112">
        <f t="shared" si="46"/>
        <v>3</v>
      </c>
      <c r="V80" s="114">
        <f t="shared" si="46"/>
        <v>0</v>
      </c>
      <c r="W80" s="115">
        <f t="shared" si="46"/>
        <v>16</v>
      </c>
      <c r="X80" s="111">
        <f t="shared" si="46"/>
        <v>0</v>
      </c>
      <c r="Y80" s="112">
        <f t="shared" si="46"/>
        <v>0</v>
      </c>
      <c r="Z80" s="111">
        <f t="shared" si="46"/>
        <v>0</v>
      </c>
      <c r="AA80" s="112">
        <f t="shared" si="46"/>
        <v>4</v>
      </c>
      <c r="AB80" s="114">
        <f t="shared" si="46"/>
        <v>0</v>
      </c>
      <c r="AC80" s="115">
        <f t="shared" si="46"/>
        <v>4</v>
      </c>
      <c r="AD80" s="111">
        <f t="shared" si="46"/>
        <v>0</v>
      </c>
      <c r="AE80" s="112">
        <f t="shared" si="46"/>
        <v>0</v>
      </c>
      <c r="AF80" s="51">
        <f>J80+V80+AB80+AD80</f>
        <v>0</v>
      </c>
      <c r="AG80" s="52">
        <f>K80+W80+AC80+AE80</f>
        <v>26</v>
      </c>
    </row>
    <row r="81" spans="1:33" ht="15.75" thickBot="1" x14ac:dyDescent="0.3">
      <c r="A81" s="53" t="s">
        <v>25</v>
      </c>
      <c r="B81" s="126">
        <f t="shared" si="43"/>
        <v>0</v>
      </c>
      <c r="C81" s="127">
        <f t="shared" si="43"/>
        <v>1</v>
      </c>
      <c r="D81" s="113">
        <f t="shared" si="46"/>
        <v>0</v>
      </c>
      <c r="E81" s="112">
        <f t="shared" si="46"/>
        <v>1</v>
      </c>
      <c r="F81" s="111">
        <f t="shared" si="46"/>
        <v>0</v>
      </c>
      <c r="G81" s="112">
        <f t="shared" si="46"/>
        <v>3</v>
      </c>
      <c r="H81" s="111">
        <f t="shared" si="46"/>
        <v>0</v>
      </c>
      <c r="I81" s="112">
        <f t="shared" si="46"/>
        <v>2</v>
      </c>
      <c r="J81" s="114">
        <f t="shared" si="46"/>
        <v>0</v>
      </c>
      <c r="K81" s="115">
        <f t="shared" si="46"/>
        <v>7</v>
      </c>
      <c r="L81" s="111">
        <f t="shared" si="46"/>
        <v>0</v>
      </c>
      <c r="M81" s="112">
        <f t="shared" si="46"/>
        <v>0</v>
      </c>
      <c r="N81" s="111">
        <f t="shared" si="46"/>
        <v>0</v>
      </c>
      <c r="O81" s="112">
        <f t="shared" si="46"/>
        <v>2</v>
      </c>
      <c r="P81" s="111">
        <f t="shared" si="46"/>
        <v>0</v>
      </c>
      <c r="Q81" s="112">
        <f t="shared" si="46"/>
        <v>1</v>
      </c>
      <c r="R81" s="111">
        <f t="shared" si="46"/>
        <v>0</v>
      </c>
      <c r="S81" s="112">
        <f t="shared" si="46"/>
        <v>0</v>
      </c>
      <c r="T81" s="111">
        <f t="shared" si="46"/>
        <v>0</v>
      </c>
      <c r="U81" s="112">
        <f t="shared" si="46"/>
        <v>1</v>
      </c>
      <c r="V81" s="114">
        <f t="shared" si="46"/>
        <v>0</v>
      </c>
      <c r="W81" s="115">
        <f t="shared" si="46"/>
        <v>4</v>
      </c>
      <c r="X81" s="111">
        <f t="shared" si="46"/>
        <v>0</v>
      </c>
      <c r="Y81" s="112">
        <f t="shared" si="46"/>
        <v>0</v>
      </c>
      <c r="Z81" s="111">
        <f t="shared" si="46"/>
        <v>0</v>
      </c>
      <c r="AA81" s="112">
        <f t="shared" si="46"/>
        <v>0</v>
      </c>
      <c r="AB81" s="114">
        <f t="shared" si="46"/>
        <v>0</v>
      </c>
      <c r="AC81" s="115">
        <f t="shared" si="46"/>
        <v>0</v>
      </c>
      <c r="AD81" s="111">
        <f t="shared" si="46"/>
        <v>0</v>
      </c>
      <c r="AE81" s="112">
        <f t="shared" si="46"/>
        <v>0</v>
      </c>
      <c r="AF81" s="62">
        <f>J81+V81+AB81+AD81</f>
        <v>0</v>
      </c>
      <c r="AG81" s="63">
        <f>K81+W81+AC81+AE81</f>
        <v>11</v>
      </c>
    </row>
  </sheetData>
  <mergeCells count="17">
    <mergeCell ref="Z3:AA3"/>
    <mergeCell ref="AB3:AC3"/>
    <mergeCell ref="AD3:AE3"/>
    <mergeCell ref="A2:AG2"/>
    <mergeCell ref="B3:C3"/>
    <mergeCell ref="D3:E3"/>
    <mergeCell ref="F3:G3"/>
    <mergeCell ref="H3:I3"/>
    <mergeCell ref="J3:K3"/>
    <mergeCell ref="L3:M3"/>
    <mergeCell ref="N3:O3"/>
    <mergeCell ref="P3:Q3"/>
    <mergeCell ref="R3:S3"/>
    <mergeCell ref="AF3:AG3"/>
    <mergeCell ref="T3:U3"/>
    <mergeCell ref="V3:W3"/>
    <mergeCell ref="X3:Y3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79"/>
  <sheetViews>
    <sheetView workbookViewId="0">
      <pane xSplit="1" ySplit="4" topLeftCell="B53" activePane="bottomRight" state="frozen"/>
      <selection pane="topRight" activeCell="B1" sqref="B1"/>
      <selection pane="bottomLeft" activeCell="A5" sqref="A5"/>
      <selection pane="bottomRight" activeCell="B1" sqref="B1"/>
    </sheetView>
  </sheetViews>
  <sheetFormatPr defaultRowHeight="15" x14ac:dyDescent="0.25"/>
  <cols>
    <col min="1" max="1" width="14.28515625" customWidth="1"/>
    <col min="2" max="2" width="4.140625" customWidth="1"/>
    <col min="3" max="3" width="6.140625" customWidth="1"/>
    <col min="4" max="4" width="4.140625" customWidth="1"/>
    <col min="5" max="5" width="6.140625" customWidth="1"/>
    <col min="6" max="6" width="4.140625" customWidth="1"/>
    <col min="7" max="7" width="6.140625" customWidth="1"/>
    <col min="8" max="8" width="4.140625" customWidth="1"/>
    <col min="9" max="9" width="6.140625" customWidth="1"/>
    <col min="10" max="10" width="4.85546875" customWidth="1"/>
    <col min="11" max="11" width="6.140625" customWidth="1"/>
    <col min="12" max="12" width="4.140625" customWidth="1"/>
    <col min="13" max="13" width="4.85546875" customWidth="1"/>
    <col min="14" max="14" width="4.140625" customWidth="1"/>
    <col min="15" max="15" width="4.85546875" customWidth="1"/>
    <col min="16" max="16" width="4.140625" customWidth="1"/>
    <col min="17" max="17" width="4.85546875" customWidth="1"/>
    <col min="18" max="18" width="4.140625" customWidth="1"/>
    <col min="19" max="19" width="4.85546875" customWidth="1"/>
    <col min="20" max="20" width="4.140625" customWidth="1"/>
    <col min="21" max="22" width="4.85546875" customWidth="1"/>
    <col min="23" max="23" width="6.140625" customWidth="1"/>
    <col min="24" max="24" width="4.140625" customWidth="1"/>
    <col min="25" max="25" width="4.85546875" customWidth="1"/>
    <col min="26" max="26" width="4.140625" customWidth="1"/>
    <col min="27" max="29" width="4.85546875" customWidth="1"/>
    <col min="30" max="31" width="4.140625" customWidth="1"/>
    <col min="32" max="32" width="4.85546875" customWidth="1"/>
    <col min="33" max="33" width="6.7109375" customWidth="1"/>
  </cols>
  <sheetData>
    <row r="1" spans="1:33" ht="15.75" thickBot="1" x14ac:dyDescent="0.3">
      <c r="A1" s="1"/>
      <c r="B1" s="260" t="s">
        <v>45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3"/>
    </row>
    <row r="2" spans="1:33" ht="15.75" thickBot="1" x14ac:dyDescent="0.3">
      <c r="A2" s="315" t="s">
        <v>42</v>
      </c>
      <c r="B2" s="316"/>
      <c r="C2" s="316"/>
      <c r="D2" s="316"/>
      <c r="E2" s="316"/>
      <c r="F2" s="316"/>
      <c r="G2" s="316"/>
      <c r="H2" s="316"/>
      <c r="I2" s="316"/>
      <c r="J2" s="316"/>
      <c r="K2" s="317"/>
      <c r="L2" s="317"/>
      <c r="M2" s="317"/>
      <c r="N2" s="317"/>
      <c r="O2" s="317"/>
      <c r="P2" s="317"/>
      <c r="Q2" s="317"/>
      <c r="R2" s="317"/>
      <c r="S2" s="317"/>
      <c r="T2" s="317"/>
      <c r="U2" s="317"/>
      <c r="V2" s="317"/>
      <c r="W2" s="317"/>
      <c r="X2" s="317"/>
      <c r="Y2" s="317"/>
      <c r="Z2" s="317"/>
      <c r="AA2" s="317"/>
      <c r="AB2" s="317"/>
      <c r="AC2" s="317"/>
      <c r="AD2" s="318"/>
      <c r="AE2" s="318"/>
      <c r="AF2" s="318"/>
      <c r="AG2" s="319"/>
    </row>
    <row r="3" spans="1:33" x14ac:dyDescent="0.25">
      <c r="A3" s="5"/>
      <c r="B3" s="308" t="s">
        <v>1</v>
      </c>
      <c r="C3" s="309"/>
      <c r="D3" s="308" t="s">
        <v>2</v>
      </c>
      <c r="E3" s="309"/>
      <c r="F3" s="308" t="s">
        <v>3</v>
      </c>
      <c r="G3" s="309"/>
      <c r="H3" s="308" t="s">
        <v>4</v>
      </c>
      <c r="I3" s="308"/>
      <c r="J3" s="299" t="s">
        <v>36</v>
      </c>
      <c r="K3" s="310"/>
      <c r="L3" s="308" t="s">
        <v>6</v>
      </c>
      <c r="M3" s="309"/>
      <c r="N3" s="308" t="s">
        <v>7</v>
      </c>
      <c r="O3" s="309"/>
      <c r="P3" s="308" t="s">
        <v>8</v>
      </c>
      <c r="Q3" s="309"/>
      <c r="R3" s="308" t="s">
        <v>9</v>
      </c>
      <c r="S3" s="309"/>
      <c r="T3" s="308" t="s">
        <v>10</v>
      </c>
      <c r="U3" s="309"/>
      <c r="V3" s="299" t="s">
        <v>11</v>
      </c>
      <c r="W3" s="310"/>
      <c r="X3" s="308" t="s">
        <v>12</v>
      </c>
      <c r="Y3" s="309"/>
      <c r="Z3" s="308" t="s">
        <v>13</v>
      </c>
      <c r="AA3" s="309"/>
      <c r="AB3" s="299" t="s">
        <v>14</v>
      </c>
      <c r="AC3" s="300"/>
      <c r="AD3" s="313" t="s">
        <v>15</v>
      </c>
      <c r="AE3" s="314"/>
      <c r="AF3" s="311" t="s">
        <v>43</v>
      </c>
      <c r="AG3" s="312"/>
    </row>
    <row r="4" spans="1:33" ht="15.75" thickBot="1" x14ac:dyDescent="0.3">
      <c r="A4" s="134"/>
      <c r="B4" s="135" t="s">
        <v>17</v>
      </c>
      <c r="C4" s="136" t="s">
        <v>18</v>
      </c>
      <c r="D4" s="135" t="s">
        <v>17</v>
      </c>
      <c r="E4" s="136" t="s">
        <v>18</v>
      </c>
      <c r="F4" s="135" t="s">
        <v>17</v>
      </c>
      <c r="G4" s="136" t="s">
        <v>18</v>
      </c>
      <c r="H4" s="135" t="s">
        <v>17</v>
      </c>
      <c r="I4" s="137" t="s">
        <v>18</v>
      </c>
      <c r="J4" s="138" t="s">
        <v>17</v>
      </c>
      <c r="K4" s="139" t="s">
        <v>18</v>
      </c>
      <c r="L4" s="135" t="s">
        <v>17</v>
      </c>
      <c r="M4" s="136" t="s">
        <v>18</v>
      </c>
      <c r="N4" s="135" t="s">
        <v>17</v>
      </c>
      <c r="O4" s="136" t="s">
        <v>18</v>
      </c>
      <c r="P4" s="135" t="s">
        <v>17</v>
      </c>
      <c r="Q4" s="136" t="s">
        <v>18</v>
      </c>
      <c r="R4" s="135" t="s">
        <v>17</v>
      </c>
      <c r="S4" s="136" t="s">
        <v>18</v>
      </c>
      <c r="T4" s="135" t="s">
        <v>17</v>
      </c>
      <c r="U4" s="136" t="s">
        <v>18</v>
      </c>
      <c r="V4" s="138" t="s">
        <v>17</v>
      </c>
      <c r="W4" s="139" t="s">
        <v>18</v>
      </c>
      <c r="X4" s="135" t="s">
        <v>17</v>
      </c>
      <c r="Y4" s="136" t="s">
        <v>18</v>
      </c>
      <c r="Z4" s="135" t="s">
        <v>17</v>
      </c>
      <c r="AA4" s="136" t="s">
        <v>18</v>
      </c>
      <c r="AB4" s="138" t="s">
        <v>17</v>
      </c>
      <c r="AC4" s="142" t="s">
        <v>18</v>
      </c>
      <c r="AD4" s="143" t="s">
        <v>17</v>
      </c>
      <c r="AE4" s="144" t="s">
        <v>18</v>
      </c>
      <c r="AF4" s="145" t="s">
        <v>17</v>
      </c>
      <c r="AG4" s="146" t="s">
        <v>18</v>
      </c>
    </row>
    <row r="5" spans="1:33" ht="15.75" thickBot="1" x14ac:dyDescent="0.3">
      <c r="A5" s="19" t="s">
        <v>19</v>
      </c>
      <c r="B5" s="20">
        <f>SUM(B6:B11)</f>
        <v>0</v>
      </c>
      <c r="C5" s="21">
        <f>SUM(C6:C11)</f>
        <v>0</v>
      </c>
      <c r="D5" s="22">
        <f t="shared" ref="D5:AG5" si="0">SUM(D6:D11)</f>
        <v>0</v>
      </c>
      <c r="E5" s="21">
        <f t="shared" si="0"/>
        <v>0</v>
      </c>
      <c r="F5" s="22">
        <f t="shared" si="0"/>
        <v>0</v>
      </c>
      <c r="G5" s="21">
        <f t="shared" si="0"/>
        <v>0</v>
      </c>
      <c r="H5" s="22">
        <f t="shared" si="0"/>
        <v>0</v>
      </c>
      <c r="I5" s="21">
        <f t="shared" si="0"/>
        <v>0</v>
      </c>
      <c r="J5" s="22">
        <f t="shared" si="0"/>
        <v>0</v>
      </c>
      <c r="K5" s="21">
        <f t="shared" si="0"/>
        <v>0</v>
      </c>
      <c r="L5" s="22">
        <f t="shared" si="0"/>
        <v>8</v>
      </c>
      <c r="M5" s="21">
        <f t="shared" si="0"/>
        <v>208</v>
      </c>
      <c r="N5" s="22">
        <f t="shared" si="0"/>
        <v>6</v>
      </c>
      <c r="O5" s="21">
        <f t="shared" si="0"/>
        <v>151</v>
      </c>
      <c r="P5" s="22">
        <f t="shared" si="0"/>
        <v>6</v>
      </c>
      <c r="Q5" s="21">
        <f t="shared" si="0"/>
        <v>149</v>
      </c>
      <c r="R5" s="22">
        <f t="shared" si="0"/>
        <v>6</v>
      </c>
      <c r="S5" s="21">
        <f t="shared" si="0"/>
        <v>151</v>
      </c>
      <c r="T5" s="22">
        <f t="shared" si="0"/>
        <v>7</v>
      </c>
      <c r="U5" s="21">
        <f t="shared" si="0"/>
        <v>168</v>
      </c>
      <c r="V5" s="22">
        <f t="shared" si="0"/>
        <v>33</v>
      </c>
      <c r="W5" s="21">
        <f t="shared" si="0"/>
        <v>827</v>
      </c>
      <c r="X5" s="22">
        <f t="shared" si="0"/>
        <v>4</v>
      </c>
      <c r="Y5" s="21">
        <f t="shared" si="0"/>
        <v>99</v>
      </c>
      <c r="Z5" s="22">
        <f t="shared" si="0"/>
        <v>4</v>
      </c>
      <c r="AA5" s="21">
        <f t="shared" si="0"/>
        <v>98</v>
      </c>
      <c r="AB5" s="22">
        <f t="shared" si="0"/>
        <v>8</v>
      </c>
      <c r="AC5" s="21">
        <f t="shared" si="0"/>
        <v>197</v>
      </c>
      <c r="AD5" s="22">
        <f t="shared" si="0"/>
        <v>0</v>
      </c>
      <c r="AE5" s="21">
        <f t="shared" si="0"/>
        <v>0</v>
      </c>
      <c r="AF5" s="22">
        <f t="shared" si="0"/>
        <v>41</v>
      </c>
      <c r="AG5" s="21">
        <f t="shared" si="0"/>
        <v>1024</v>
      </c>
    </row>
    <row r="6" spans="1:33" x14ac:dyDescent="0.25">
      <c r="A6" s="23" t="s">
        <v>20</v>
      </c>
      <c r="B6" s="24">
        <f>0-B7-B10-B11</f>
        <v>0</v>
      </c>
      <c r="C6" s="25">
        <f>0-C7-C10-C11</f>
        <v>0</v>
      </c>
      <c r="D6" s="24">
        <f t="shared" ref="D6:I6" si="1">0-D7-D10-D11</f>
        <v>0</v>
      </c>
      <c r="E6" s="25">
        <f t="shared" si="1"/>
        <v>0</v>
      </c>
      <c r="F6" s="24">
        <f t="shared" si="1"/>
        <v>0</v>
      </c>
      <c r="G6" s="25">
        <f t="shared" si="1"/>
        <v>0</v>
      </c>
      <c r="H6" s="24">
        <f t="shared" si="1"/>
        <v>0</v>
      </c>
      <c r="I6" s="25">
        <f t="shared" si="1"/>
        <v>0</v>
      </c>
      <c r="J6" s="26">
        <f t="shared" ref="J6:K11" si="2">B6+D6+F6+H6</f>
        <v>0</v>
      </c>
      <c r="K6" s="25">
        <f t="shared" si="2"/>
        <v>0</v>
      </c>
      <c r="L6" s="24">
        <f>8-L7-L10-L11</f>
        <v>8</v>
      </c>
      <c r="M6" s="25">
        <f>208-M7-M10-M11</f>
        <v>207</v>
      </c>
      <c r="N6" s="24">
        <f>6-N7-N10-N11</f>
        <v>6</v>
      </c>
      <c r="O6" s="25">
        <f>151-O7-O10-O11</f>
        <v>150</v>
      </c>
      <c r="P6" s="24">
        <f>6-P7-P10-P11</f>
        <v>5</v>
      </c>
      <c r="Q6" s="25">
        <f>149-Q7-Q10-Q11</f>
        <v>124</v>
      </c>
      <c r="R6" s="24">
        <f>6-R7-R10-R11</f>
        <v>5</v>
      </c>
      <c r="S6" s="25">
        <f>151-S7-S10-S11</f>
        <v>123</v>
      </c>
      <c r="T6" s="24">
        <f>7-T7-T10-T11</f>
        <v>5</v>
      </c>
      <c r="U6" s="25">
        <f>168-U7-U10-U11</f>
        <v>120</v>
      </c>
      <c r="V6" s="27">
        <f>L6+N6+P6+R6+T6</f>
        <v>29</v>
      </c>
      <c r="W6" s="25">
        <f>M6+O6+Q6+S6+U6</f>
        <v>724</v>
      </c>
      <c r="X6" s="24">
        <f>4-X7-X10-X11</f>
        <v>3</v>
      </c>
      <c r="Y6" s="25">
        <f>99-Y7-Y10-Y11</f>
        <v>77</v>
      </c>
      <c r="Z6" s="24">
        <f>4-Z7-Z10-Z11</f>
        <v>3</v>
      </c>
      <c r="AA6" s="25">
        <f>98-AA7-AA10-AA11</f>
        <v>75</v>
      </c>
      <c r="AB6" s="27">
        <f>X6+Z6</f>
        <v>6</v>
      </c>
      <c r="AC6" s="28">
        <f>Y6+AA6</f>
        <v>152</v>
      </c>
      <c r="AD6" s="24">
        <f>0-AD7-AD10-AD11</f>
        <v>0</v>
      </c>
      <c r="AE6" s="25">
        <f>0-AE7-AE10-AE11</f>
        <v>0</v>
      </c>
      <c r="AF6" s="29">
        <f t="shared" ref="AF6:AG21" si="3">J6+V6+AB6+AD6</f>
        <v>35</v>
      </c>
      <c r="AG6" s="30">
        <f t="shared" si="3"/>
        <v>876</v>
      </c>
    </row>
    <row r="7" spans="1:33" x14ac:dyDescent="0.25">
      <c r="A7" s="31" t="s">
        <v>21</v>
      </c>
      <c r="B7" s="32"/>
      <c r="C7" s="33"/>
      <c r="D7" s="32"/>
      <c r="E7" s="33"/>
      <c r="F7" s="32"/>
      <c r="G7" s="33"/>
      <c r="H7" s="32"/>
      <c r="I7" s="33"/>
      <c r="J7" s="34">
        <f t="shared" si="2"/>
        <v>0</v>
      </c>
      <c r="K7" s="35">
        <f t="shared" si="2"/>
        <v>0</v>
      </c>
      <c r="L7" s="32"/>
      <c r="M7" s="33"/>
      <c r="N7" s="32"/>
      <c r="O7" s="33"/>
      <c r="P7" s="32">
        <v>1</v>
      </c>
      <c r="Q7" s="33">
        <v>25</v>
      </c>
      <c r="R7" s="32">
        <v>1</v>
      </c>
      <c r="S7" s="33">
        <v>26</v>
      </c>
      <c r="T7" s="32">
        <v>2</v>
      </c>
      <c r="U7" s="33">
        <v>48</v>
      </c>
      <c r="V7" s="36">
        <f>L7+N7+P7++R7+T7</f>
        <v>4</v>
      </c>
      <c r="W7" s="37">
        <f>M7+O7+Q7+S7+U7</f>
        <v>99</v>
      </c>
      <c r="X7" s="32">
        <v>1</v>
      </c>
      <c r="Y7" s="33">
        <v>19</v>
      </c>
      <c r="Z7" s="32">
        <v>1</v>
      </c>
      <c r="AA7" s="33">
        <v>22</v>
      </c>
      <c r="AB7" s="36">
        <f>X7+Z7</f>
        <v>2</v>
      </c>
      <c r="AC7" s="38">
        <f>Y7+AA7</f>
        <v>41</v>
      </c>
      <c r="AD7" s="32"/>
      <c r="AE7" s="33"/>
      <c r="AF7" s="39">
        <f t="shared" si="3"/>
        <v>6</v>
      </c>
      <c r="AG7" s="40">
        <f t="shared" si="3"/>
        <v>140</v>
      </c>
    </row>
    <row r="8" spans="1:33" x14ac:dyDescent="0.25">
      <c r="A8" s="41" t="s">
        <v>22</v>
      </c>
      <c r="B8" s="42"/>
      <c r="C8" s="43"/>
      <c r="D8" s="42"/>
      <c r="E8" s="43"/>
      <c r="F8" s="42"/>
      <c r="G8" s="43"/>
      <c r="H8" s="42"/>
      <c r="I8" s="43"/>
      <c r="J8" s="34">
        <f t="shared" si="2"/>
        <v>0</v>
      </c>
      <c r="K8" s="35">
        <f t="shared" si="2"/>
        <v>0</v>
      </c>
      <c r="L8" s="42"/>
      <c r="M8" s="43"/>
      <c r="N8" s="42"/>
      <c r="O8" s="43"/>
      <c r="P8" s="42"/>
      <c r="Q8" s="43"/>
      <c r="R8" s="42"/>
      <c r="S8" s="43"/>
      <c r="T8" s="42"/>
      <c r="U8" s="43"/>
      <c r="V8" s="36">
        <f>L8+N8+P8++R8+T8</f>
        <v>0</v>
      </c>
      <c r="W8" s="37">
        <f t="shared" ref="W8:W13" si="4">M8+O8+Q8+S8+U8</f>
        <v>0</v>
      </c>
      <c r="X8" s="42"/>
      <c r="Y8" s="43"/>
      <c r="Z8" s="42"/>
      <c r="AA8" s="43"/>
      <c r="AB8" s="36">
        <f t="shared" ref="AB8:AC13" si="5">X8+Z8</f>
        <v>0</v>
      </c>
      <c r="AC8" s="38">
        <f t="shared" si="5"/>
        <v>0</v>
      </c>
      <c r="AD8" s="42"/>
      <c r="AE8" s="43"/>
      <c r="AF8" s="39">
        <f t="shared" si="3"/>
        <v>0</v>
      </c>
      <c r="AG8" s="40">
        <f t="shared" si="3"/>
        <v>0</v>
      </c>
    </row>
    <row r="9" spans="1:33" x14ac:dyDescent="0.25">
      <c r="A9" s="44" t="s">
        <v>23</v>
      </c>
      <c r="B9" s="45"/>
      <c r="C9" s="46"/>
      <c r="D9" s="45"/>
      <c r="E9" s="46"/>
      <c r="F9" s="45"/>
      <c r="G9" s="46"/>
      <c r="H9" s="45"/>
      <c r="I9" s="46"/>
      <c r="J9" s="47">
        <f t="shared" si="2"/>
        <v>0</v>
      </c>
      <c r="K9" s="48">
        <f t="shared" si="2"/>
        <v>0</v>
      </c>
      <c r="L9" s="45"/>
      <c r="M9" s="46"/>
      <c r="N9" s="45"/>
      <c r="O9" s="46"/>
      <c r="P9" s="45"/>
      <c r="Q9" s="46"/>
      <c r="R9" s="45"/>
      <c r="S9" s="46"/>
      <c r="T9" s="45"/>
      <c r="U9" s="46"/>
      <c r="V9" s="36">
        <f>L9+N9+P9++R9+T9</f>
        <v>0</v>
      </c>
      <c r="W9" s="37">
        <f t="shared" si="4"/>
        <v>0</v>
      </c>
      <c r="X9" s="45"/>
      <c r="Y9" s="46"/>
      <c r="Z9" s="45"/>
      <c r="AA9" s="46"/>
      <c r="AB9" s="36">
        <f t="shared" si="5"/>
        <v>0</v>
      </c>
      <c r="AC9" s="38">
        <f t="shared" si="5"/>
        <v>0</v>
      </c>
      <c r="AD9" s="45"/>
      <c r="AE9" s="46"/>
      <c r="AF9" s="39">
        <f t="shared" si="3"/>
        <v>0</v>
      </c>
      <c r="AG9" s="40">
        <f t="shared" si="3"/>
        <v>0</v>
      </c>
    </row>
    <row r="10" spans="1:33" x14ac:dyDescent="0.25">
      <c r="A10" s="49" t="s">
        <v>24</v>
      </c>
      <c r="B10" s="50"/>
      <c r="C10" s="43">
        <f>0-C11</f>
        <v>0</v>
      </c>
      <c r="D10" s="50"/>
      <c r="E10" s="43">
        <f>0-E11</f>
        <v>0</v>
      </c>
      <c r="F10" s="50"/>
      <c r="G10" s="43">
        <f>0-G11</f>
        <v>0</v>
      </c>
      <c r="H10" s="50"/>
      <c r="I10" s="43">
        <f>0-I11</f>
        <v>0</v>
      </c>
      <c r="J10" s="34">
        <f t="shared" si="2"/>
        <v>0</v>
      </c>
      <c r="K10" s="35">
        <f t="shared" si="2"/>
        <v>0</v>
      </c>
      <c r="L10" s="50"/>
      <c r="M10" s="43">
        <f>1-M11</f>
        <v>1</v>
      </c>
      <c r="N10" s="50"/>
      <c r="O10" s="43">
        <f>1-O11</f>
        <v>1</v>
      </c>
      <c r="P10" s="50"/>
      <c r="Q10" s="43">
        <f>0-Q11</f>
        <v>0</v>
      </c>
      <c r="R10" s="50"/>
      <c r="S10" s="43">
        <f>2-S11</f>
        <v>1</v>
      </c>
      <c r="T10" s="50"/>
      <c r="U10" s="43">
        <f>0-U11</f>
        <v>0</v>
      </c>
      <c r="V10" s="36">
        <f>L10+N10+P10++R10+T10</f>
        <v>0</v>
      </c>
      <c r="W10" s="37">
        <f t="shared" si="4"/>
        <v>3</v>
      </c>
      <c r="X10" s="50"/>
      <c r="Y10" s="43">
        <f>3-Y11</f>
        <v>3</v>
      </c>
      <c r="Z10" s="50"/>
      <c r="AA10" s="43">
        <f>1-AA11</f>
        <v>1</v>
      </c>
      <c r="AB10" s="36">
        <f t="shared" si="5"/>
        <v>0</v>
      </c>
      <c r="AC10" s="38">
        <f t="shared" si="5"/>
        <v>4</v>
      </c>
      <c r="AD10" s="50"/>
      <c r="AE10" s="43">
        <f>0-AE11</f>
        <v>0</v>
      </c>
      <c r="AF10" s="51">
        <f t="shared" si="3"/>
        <v>0</v>
      </c>
      <c r="AG10" s="52">
        <f t="shared" si="3"/>
        <v>7</v>
      </c>
    </row>
    <row r="11" spans="1:33" ht="15.75" thickBot="1" x14ac:dyDescent="0.3">
      <c r="A11" s="53" t="s">
        <v>25</v>
      </c>
      <c r="B11" s="54"/>
      <c r="C11" s="55"/>
      <c r="D11" s="54"/>
      <c r="E11" s="55"/>
      <c r="F11" s="54"/>
      <c r="G11" s="55"/>
      <c r="H11" s="54"/>
      <c r="I11" s="55"/>
      <c r="J11" s="56">
        <f t="shared" si="2"/>
        <v>0</v>
      </c>
      <c r="K11" s="57">
        <f t="shared" si="2"/>
        <v>0</v>
      </c>
      <c r="L11" s="54"/>
      <c r="M11" s="55"/>
      <c r="N11" s="54"/>
      <c r="O11" s="55"/>
      <c r="P11" s="54"/>
      <c r="Q11" s="55"/>
      <c r="R11" s="54"/>
      <c r="S11" s="55">
        <v>1</v>
      </c>
      <c r="T11" s="54"/>
      <c r="U11" s="55"/>
      <c r="V11" s="36">
        <f>L11+N11+P11++R11+T11</f>
        <v>0</v>
      </c>
      <c r="W11" s="37">
        <f t="shared" si="4"/>
        <v>1</v>
      </c>
      <c r="X11" s="54"/>
      <c r="Y11" s="55"/>
      <c r="Z11" s="54"/>
      <c r="AA11" s="55"/>
      <c r="AB11" s="36">
        <f t="shared" si="5"/>
        <v>0</v>
      </c>
      <c r="AC11" s="38">
        <f t="shared" si="5"/>
        <v>0</v>
      </c>
      <c r="AD11" s="54"/>
      <c r="AE11" s="55"/>
      <c r="AF11" s="62">
        <f t="shared" si="3"/>
        <v>0</v>
      </c>
      <c r="AG11" s="63">
        <f t="shared" si="3"/>
        <v>1</v>
      </c>
    </row>
    <row r="12" spans="1:33" ht="15.75" thickBot="1" x14ac:dyDescent="0.3">
      <c r="A12" s="19" t="s">
        <v>26</v>
      </c>
      <c r="B12" s="64">
        <f>SUM(B13:B18)</f>
        <v>5</v>
      </c>
      <c r="C12" s="65">
        <f>SUM(C13:C18)</f>
        <v>96</v>
      </c>
      <c r="D12" s="64">
        <f t="shared" ref="D12:AG12" si="6">SUM(D13:D18)</f>
        <v>4</v>
      </c>
      <c r="E12" s="65">
        <f t="shared" si="6"/>
        <v>88</v>
      </c>
      <c r="F12" s="64">
        <f t="shared" si="6"/>
        <v>4</v>
      </c>
      <c r="G12" s="65">
        <f t="shared" si="6"/>
        <v>92</v>
      </c>
      <c r="H12" s="64">
        <f t="shared" si="6"/>
        <v>4</v>
      </c>
      <c r="I12" s="65">
        <f>SUM(I13:I18)</f>
        <v>93</v>
      </c>
      <c r="J12" s="20">
        <f t="shared" si="6"/>
        <v>17</v>
      </c>
      <c r="K12" s="21">
        <f t="shared" si="6"/>
        <v>369</v>
      </c>
      <c r="L12" s="64">
        <f t="shared" si="6"/>
        <v>5</v>
      </c>
      <c r="M12" s="65">
        <f t="shared" si="6"/>
        <v>80</v>
      </c>
      <c r="N12" s="64">
        <f t="shared" si="6"/>
        <v>3</v>
      </c>
      <c r="O12" s="65">
        <f t="shared" si="6"/>
        <v>61</v>
      </c>
      <c r="P12" s="64">
        <f t="shared" si="6"/>
        <v>4</v>
      </c>
      <c r="Q12" s="65">
        <f t="shared" si="6"/>
        <v>81</v>
      </c>
      <c r="R12" s="64">
        <f t="shared" si="6"/>
        <v>4</v>
      </c>
      <c r="S12" s="65">
        <f t="shared" si="6"/>
        <v>93</v>
      </c>
      <c r="T12" s="64">
        <f t="shared" si="6"/>
        <v>5</v>
      </c>
      <c r="U12" s="65">
        <f t="shared" si="6"/>
        <v>90</v>
      </c>
      <c r="V12" s="64">
        <f t="shared" si="6"/>
        <v>21</v>
      </c>
      <c r="W12" s="65">
        <f t="shared" si="6"/>
        <v>405</v>
      </c>
      <c r="X12" s="64">
        <f t="shared" si="6"/>
        <v>2</v>
      </c>
      <c r="Y12" s="65">
        <f t="shared" si="6"/>
        <v>50</v>
      </c>
      <c r="Z12" s="64">
        <f t="shared" si="6"/>
        <v>1</v>
      </c>
      <c r="AA12" s="65">
        <f t="shared" si="6"/>
        <v>25</v>
      </c>
      <c r="AB12" s="64">
        <f t="shared" si="6"/>
        <v>3</v>
      </c>
      <c r="AC12" s="65">
        <f t="shared" si="6"/>
        <v>75</v>
      </c>
      <c r="AD12" s="64">
        <f t="shared" si="6"/>
        <v>0</v>
      </c>
      <c r="AE12" s="65">
        <f t="shared" si="6"/>
        <v>0</v>
      </c>
      <c r="AF12" s="64">
        <f t="shared" si="6"/>
        <v>41</v>
      </c>
      <c r="AG12" s="65">
        <f t="shared" si="6"/>
        <v>849</v>
      </c>
    </row>
    <row r="13" spans="1:33" x14ac:dyDescent="0.25">
      <c r="A13" s="23" t="s">
        <v>20</v>
      </c>
      <c r="B13" s="24">
        <f>4-B14-B17-B18</f>
        <v>4</v>
      </c>
      <c r="C13" s="25">
        <f>87-C14-C17-C18</f>
        <v>85</v>
      </c>
      <c r="D13" s="24">
        <f>3-D14-D17-D18</f>
        <v>3</v>
      </c>
      <c r="E13" s="25">
        <f>78-E14-E17-E18</f>
        <v>74</v>
      </c>
      <c r="F13" s="24">
        <f>3-F14-F17-F18</f>
        <v>3</v>
      </c>
      <c r="G13" s="25">
        <f>79-G14-G17-G18</f>
        <v>78</v>
      </c>
      <c r="H13" s="24">
        <f>3-H14-H17-H18</f>
        <v>3</v>
      </c>
      <c r="I13" s="25">
        <f>79-I14-I17-I18</f>
        <v>78</v>
      </c>
      <c r="J13" s="66">
        <f t="shared" ref="J13:K18" si="7">B13+D13+F13+H13</f>
        <v>13</v>
      </c>
      <c r="K13" s="67">
        <f t="shared" si="7"/>
        <v>315</v>
      </c>
      <c r="L13" s="24">
        <f>4-L14-L17-L18</f>
        <v>4</v>
      </c>
      <c r="M13" s="25">
        <f>69-M14-M17-M18</f>
        <v>66</v>
      </c>
      <c r="N13" s="24">
        <f>2-N14-N17-N18</f>
        <v>2</v>
      </c>
      <c r="O13" s="25">
        <f>50-O14-O17-O18</f>
        <v>47</v>
      </c>
      <c r="P13" s="24">
        <f>3-P14-P17-P18</f>
        <v>3</v>
      </c>
      <c r="Q13" s="25">
        <f>67-Q14-Q17-Q18</f>
        <v>64</v>
      </c>
      <c r="R13" s="24">
        <f>3-R14-R17-R18</f>
        <v>3</v>
      </c>
      <c r="S13" s="25">
        <f>79-S14-S17-S18</f>
        <v>77</v>
      </c>
      <c r="T13" s="24">
        <f>3-T14-T17-T18</f>
        <v>3</v>
      </c>
      <c r="U13" s="25">
        <f>70-U14-U17-U18</f>
        <v>69</v>
      </c>
      <c r="V13" s="27">
        <f>L13+N13+P13+R13+T13</f>
        <v>15</v>
      </c>
      <c r="W13" s="25">
        <f t="shared" si="4"/>
        <v>323</v>
      </c>
      <c r="X13" s="24">
        <f>2-X14-X17-X18</f>
        <v>2</v>
      </c>
      <c r="Y13" s="25">
        <f>50-Y14-Y17-Y18</f>
        <v>50</v>
      </c>
      <c r="Z13" s="24">
        <f>1-Z14-Z17-Z18</f>
        <v>1</v>
      </c>
      <c r="AA13" s="25">
        <f>25-AA14-AA17-AA18</f>
        <v>25</v>
      </c>
      <c r="AB13" s="27">
        <f t="shared" si="5"/>
        <v>3</v>
      </c>
      <c r="AC13" s="28">
        <f t="shared" si="5"/>
        <v>75</v>
      </c>
      <c r="AD13" s="24">
        <f>0-AD14-AD17-AD18</f>
        <v>0</v>
      </c>
      <c r="AE13" s="25">
        <f>0-AE14-AE17-AE18</f>
        <v>0</v>
      </c>
      <c r="AF13" s="29">
        <f t="shared" si="3"/>
        <v>31</v>
      </c>
      <c r="AG13" s="30">
        <f t="shared" si="3"/>
        <v>713</v>
      </c>
    </row>
    <row r="14" spans="1:33" x14ac:dyDescent="0.25">
      <c r="A14" s="31" t="s">
        <v>21</v>
      </c>
      <c r="B14" s="32"/>
      <c r="C14" s="33"/>
      <c r="D14" s="32"/>
      <c r="E14" s="33"/>
      <c r="F14" s="32"/>
      <c r="G14" s="33"/>
      <c r="H14" s="32"/>
      <c r="I14" s="33"/>
      <c r="J14" s="34">
        <f t="shared" si="7"/>
        <v>0</v>
      </c>
      <c r="K14" s="35">
        <f t="shared" si="7"/>
        <v>0</v>
      </c>
      <c r="L14" s="32"/>
      <c r="M14" s="33"/>
      <c r="N14" s="32"/>
      <c r="O14" s="33"/>
      <c r="P14" s="32"/>
      <c r="Q14" s="33"/>
      <c r="R14" s="32"/>
      <c r="S14" s="33"/>
      <c r="T14" s="32"/>
      <c r="U14" s="33"/>
      <c r="V14" s="36">
        <f>L14+N14+P14++R14+T14</f>
        <v>0</v>
      </c>
      <c r="W14" s="37">
        <f>M14+O14+Q14+S14+U14</f>
        <v>0</v>
      </c>
      <c r="X14" s="32"/>
      <c r="Y14" s="33"/>
      <c r="Z14" s="32"/>
      <c r="AA14" s="33"/>
      <c r="AB14" s="36">
        <f>X14+Z14</f>
        <v>0</v>
      </c>
      <c r="AC14" s="38">
        <f>Y14+AA14</f>
        <v>0</v>
      </c>
      <c r="AD14" s="32"/>
      <c r="AE14" s="33"/>
      <c r="AF14" s="39">
        <f t="shared" si="3"/>
        <v>0</v>
      </c>
      <c r="AG14" s="40">
        <f t="shared" si="3"/>
        <v>0</v>
      </c>
    </row>
    <row r="15" spans="1:33" x14ac:dyDescent="0.25">
      <c r="A15" s="41" t="s">
        <v>22</v>
      </c>
      <c r="B15" s="42">
        <v>1</v>
      </c>
      <c r="C15" s="43">
        <v>9</v>
      </c>
      <c r="D15" s="42">
        <v>1</v>
      </c>
      <c r="E15" s="43">
        <v>10</v>
      </c>
      <c r="F15" s="42">
        <v>1</v>
      </c>
      <c r="G15" s="43">
        <v>13</v>
      </c>
      <c r="H15" s="42">
        <v>1</v>
      </c>
      <c r="I15" s="43">
        <v>14</v>
      </c>
      <c r="J15" s="34">
        <f t="shared" si="7"/>
        <v>4</v>
      </c>
      <c r="K15" s="35">
        <f t="shared" si="7"/>
        <v>46</v>
      </c>
      <c r="L15" s="42">
        <v>1</v>
      </c>
      <c r="M15" s="43">
        <v>11</v>
      </c>
      <c r="N15" s="42">
        <v>1</v>
      </c>
      <c r="O15" s="43">
        <v>11</v>
      </c>
      <c r="P15" s="42">
        <v>1</v>
      </c>
      <c r="Q15" s="43">
        <v>14</v>
      </c>
      <c r="R15" s="42">
        <v>1</v>
      </c>
      <c r="S15" s="43">
        <v>14</v>
      </c>
      <c r="T15" s="42">
        <v>1</v>
      </c>
      <c r="U15" s="43">
        <v>11</v>
      </c>
      <c r="V15" s="36">
        <f>L15+N15+P15++R15+T15</f>
        <v>5</v>
      </c>
      <c r="W15" s="37">
        <f>M15+O15+Q15+S15+U15</f>
        <v>61</v>
      </c>
      <c r="X15" s="42"/>
      <c r="Y15" s="43"/>
      <c r="Z15" s="42"/>
      <c r="AA15" s="43"/>
      <c r="AB15" s="36">
        <f t="shared" ref="AB15:AC18" si="8">X15+Z15</f>
        <v>0</v>
      </c>
      <c r="AC15" s="38">
        <f t="shared" si="8"/>
        <v>0</v>
      </c>
      <c r="AD15" s="42"/>
      <c r="AE15" s="43"/>
      <c r="AF15" s="39">
        <f t="shared" si="3"/>
        <v>9</v>
      </c>
      <c r="AG15" s="40">
        <f t="shared" si="3"/>
        <v>107</v>
      </c>
    </row>
    <row r="16" spans="1:33" x14ac:dyDescent="0.25">
      <c r="A16" s="44" t="s">
        <v>23</v>
      </c>
      <c r="B16" s="45"/>
      <c r="C16" s="46"/>
      <c r="D16" s="45"/>
      <c r="E16" s="46"/>
      <c r="F16" s="45"/>
      <c r="G16" s="46"/>
      <c r="H16" s="45"/>
      <c r="I16" s="46"/>
      <c r="J16" s="47">
        <f t="shared" si="7"/>
        <v>0</v>
      </c>
      <c r="K16" s="48">
        <f t="shared" si="7"/>
        <v>0</v>
      </c>
      <c r="L16" s="45"/>
      <c r="M16" s="46"/>
      <c r="N16" s="45"/>
      <c r="O16" s="46"/>
      <c r="P16" s="45"/>
      <c r="Q16" s="46"/>
      <c r="R16" s="45"/>
      <c r="S16" s="46"/>
      <c r="T16" s="45">
        <v>1</v>
      </c>
      <c r="U16" s="46">
        <v>9</v>
      </c>
      <c r="V16" s="36">
        <f>L16+N16+P16++R16+T16</f>
        <v>1</v>
      </c>
      <c r="W16" s="37">
        <f>M16+O16+Q16+S16+U16</f>
        <v>9</v>
      </c>
      <c r="X16" s="45"/>
      <c r="Y16" s="46"/>
      <c r="Z16" s="45"/>
      <c r="AA16" s="46"/>
      <c r="AB16" s="36">
        <f t="shared" si="8"/>
        <v>0</v>
      </c>
      <c r="AC16" s="38">
        <f t="shared" si="8"/>
        <v>0</v>
      </c>
      <c r="AD16" s="45"/>
      <c r="AE16" s="46"/>
      <c r="AF16" s="39">
        <f t="shared" si="3"/>
        <v>1</v>
      </c>
      <c r="AG16" s="40">
        <f t="shared" si="3"/>
        <v>9</v>
      </c>
    </row>
    <row r="17" spans="1:33" x14ac:dyDescent="0.25">
      <c r="A17" s="49" t="s">
        <v>24</v>
      </c>
      <c r="B17" s="50"/>
      <c r="C17" s="43">
        <f>2-C18</f>
        <v>2</v>
      </c>
      <c r="D17" s="50"/>
      <c r="E17" s="43">
        <f>4-E18</f>
        <v>4</v>
      </c>
      <c r="F17" s="50"/>
      <c r="G17" s="43">
        <f>1-G18</f>
        <v>1</v>
      </c>
      <c r="H17" s="50"/>
      <c r="I17" s="43">
        <f>1-I18</f>
        <v>1</v>
      </c>
      <c r="J17" s="34">
        <f t="shared" si="7"/>
        <v>0</v>
      </c>
      <c r="K17" s="35">
        <f t="shared" si="7"/>
        <v>8</v>
      </c>
      <c r="L17" s="50"/>
      <c r="M17" s="43">
        <f>3-M18</f>
        <v>3</v>
      </c>
      <c r="N17" s="50"/>
      <c r="O17" s="43">
        <f>3-O18</f>
        <v>3</v>
      </c>
      <c r="P17" s="50"/>
      <c r="Q17" s="43">
        <f>3-Q18</f>
        <v>3</v>
      </c>
      <c r="R17" s="50"/>
      <c r="S17" s="43">
        <f>2-S18</f>
        <v>2</v>
      </c>
      <c r="T17" s="50"/>
      <c r="U17" s="43">
        <f>1-U18</f>
        <v>1</v>
      </c>
      <c r="V17" s="36">
        <f>L17+N17+P17++R17+T17</f>
        <v>0</v>
      </c>
      <c r="W17" s="37">
        <f>M17+O17+Q17+S17+U17</f>
        <v>12</v>
      </c>
      <c r="X17" s="50"/>
      <c r="Y17" s="43">
        <f>0-Y18</f>
        <v>0</v>
      </c>
      <c r="Z17" s="50"/>
      <c r="AA17" s="43">
        <f>0-AA18</f>
        <v>0</v>
      </c>
      <c r="AB17" s="36">
        <f t="shared" si="8"/>
        <v>0</v>
      </c>
      <c r="AC17" s="38">
        <f t="shared" si="8"/>
        <v>0</v>
      </c>
      <c r="AD17" s="50"/>
      <c r="AE17" s="43">
        <f>0-AE18</f>
        <v>0</v>
      </c>
      <c r="AF17" s="51">
        <f t="shared" si="3"/>
        <v>0</v>
      </c>
      <c r="AG17" s="52">
        <f t="shared" si="3"/>
        <v>20</v>
      </c>
    </row>
    <row r="18" spans="1:33" ht="15.75" thickBot="1" x14ac:dyDescent="0.3">
      <c r="A18" s="53" t="s">
        <v>25</v>
      </c>
      <c r="B18" s="54"/>
      <c r="C18" s="55"/>
      <c r="D18" s="54"/>
      <c r="E18" s="55"/>
      <c r="F18" s="54"/>
      <c r="G18" s="55"/>
      <c r="H18" s="54"/>
      <c r="I18" s="55"/>
      <c r="J18" s="56">
        <f t="shared" si="7"/>
        <v>0</v>
      </c>
      <c r="K18" s="57">
        <f t="shared" si="7"/>
        <v>0</v>
      </c>
      <c r="L18" s="54"/>
      <c r="M18" s="55"/>
      <c r="N18" s="54"/>
      <c r="O18" s="55"/>
      <c r="P18" s="54"/>
      <c r="Q18" s="55"/>
      <c r="R18" s="54"/>
      <c r="S18" s="55"/>
      <c r="T18" s="54"/>
      <c r="U18" s="55"/>
      <c r="V18" s="36">
        <f>L18+N18+P18++R18+T18</f>
        <v>0</v>
      </c>
      <c r="W18" s="37">
        <f>M18+O18+Q18+S18+U18</f>
        <v>0</v>
      </c>
      <c r="X18" s="54"/>
      <c r="Y18" s="55"/>
      <c r="Z18" s="54"/>
      <c r="AA18" s="55"/>
      <c r="AB18" s="36">
        <f t="shared" si="8"/>
        <v>0</v>
      </c>
      <c r="AC18" s="38">
        <f t="shared" si="8"/>
        <v>0</v>
      </c>
      <c r="AD18" s="54"/>
      <c r="AE18" s="55"/>
      <c r="AF18" s="62">
        <f t="shared" si="3"/>
        <v>0</v>
      </c>
      <c r="AG18" s="63">
        <f t="shared" si="3"/>
        <v>0</v>
      </c>
    </row>
    <row r="19" spans="1:33" ht="15.75" thickBot="1" x14ac:dyDescent="0.3">
      <c r="A19" s="68" t="s">
        <v>27</v>
      </c>
      <c r="B19" s="64">
        <f>SUM(B20:B25)</f>
        <v>7</v>
      </c>
      <c r="C19" s="65">
        <f>SUM(C20:C25)</f>
        <v>178</v>
      </c>
      <c r="D19" s="64">
        <f t="shared" ref="D19:AG19" si="9">SUM(D20:D25)</f>
        <v>6</v>
      </c>
      <c r="E19" s="65">
        <f t="shared" si="9"/>
        <v>163</v>
      </c>
      <c r="F19" s="64">
        <f t="shared" si="9"/>
        <v>7</v>
      </c>
      <c r="G19" s="65">
        <f t="shared" si="9"/>
        <v>174</v>
      </c>
      <c r="H19" s="64">
        <f t="shared" si="9"/>
        <v>6</v>
      </c>
      <c r="I19" s="65">
        <f t="shared" si="9"/>
        <v>158</v>
      </c>
      <c r="J19" s="64">
        <f t="shared" si="9"/>
        <v>26</v>
      </c>
      <c r="K19" s="65">
        <f t="shared" si="9"/>
        <v>673</v>
      </c>
      <c r="L19" s="64">
        <f t="shared" si="9"/>
        <v>5</v>
      </c>
      <c r="M19" s="65">
        <f t="shared" si="9"/>
        <v>131</v>
      </c>
      <c r="N19" s="64">
        <f t="shared" si="9"/>
        <v>6</v>
      </c>
      <c r="O19" s="65">
        <f t="shared" si="9"/>
        <v>152</v>
      </c>
      <c r="P19" s="64">
        <f t="shared" si="9"/>
        <v>5</v>
      </c>
      <c r="Q19" s="65">
        <f t="shared" si="9"/>
        <v>118</v>
      </c>
      <c r="R19" s="64">
        <f t="shared" si="9"/>
        <v>5</v>
      </c>
      <c r="S19" s="65">
        <f t="shared" si="9"/>
        <v>119</v>
      </c>
      <c r="T19" s="64">
        <f t="shared" si="9"/>
        <v>7</v>
      </c>
      <c r="U19" s="65">
        <f t="shared" si="9"/>
        <v>156</v>
      </c>
      <c r="V19" s="64">
        <f t="shared" si="9"/>
        <v>28</v>
      </c>
      <c r="W19" s="65">
        <f t="shared" si="9"/>
        <v>676</v>
      </c>
      <c r="X19" s="64">
        <f t="shared" si="9"/>
        <v>3</v>
      </c>
      <c r="Y19" s="65">
        <f t="shared" si="9"/>
        <v>75</v>
      </c>
      <c r="Z19" s="64">
        <f t="shared" si="9"/>
        <v>3</v>
      </c>
      <c r="AA19" s="65">
        <f t="shared" si="9"/>
        <v>66</v>
      </c>
      <c r="AB19" s="64">
        <f t="shared" si="9"/>
        <v>6</v>
      </c>
      <c r="AC19" s="65">
        <f t="shared" si="9"/>
        <v>141</v>
      </c>
      <c r="AD19" s="64">
        <f t="shared" si="9"/>
        <v>0</v>
      </c>
      <c r="AE19" s="65">
        <f t="shared" si="9"/>
        <v>0</v>
      </c>
      <c r="AF19" s="64">
        <f t="shared" si="9"/>
        <v>60</v>
      </c>
      <c r="AG19" s="65">
        <f t="shared" si="9"/>
        <v>1490</v>
      </c>
    </row>
    <row r="20" spans="1:33" x14ac:dyDescent="0.25">
      <c r="A20" s="23" t="s">
        <v>20</v>
      </c>
      <c r="B20" s="24">
        <f>7-B21-B24-B25</f>
        <v>7</v>
      </c>
      <c r="C20" s="25">
        <f>178-C21-C24-C25</f>
        <v>178</v>
      </c>
      <c r="D20" s="24">
        <f>6-D21-D24-D25</f>
        <v>6</v>
      </c>
      <c r="E20" s="25">
        <f>163-E21-E24-E25</f>
        <v>162</v>
      </c>
      <c r="F20" s="24">
        <f>7-F21-F24-F25</f>
        <v>7</v>
      </c>
      <c r="G20" s="25">
        <f>174-G21-G24-G25</f>
        <v>174</v>
      </c>
      <c r="H20" s="24">
        <f>6-H21-H24-H25</f>
        <v>6</v>
      </c>
      <c r="I20" s="25">
        <f>158-I21-I24-I25</f>
        <v>158</v>
      </c>
      <c r="J20" s="26">
        <f t="shared" ref="J20:K28" si="10">B20+D20+F20+H20</f>
        <v>26</v>
      </c>
      <c r="K20" s="25">
        <f t="shared" si="10"/>
        <v>672</v>
      </c>
      <c r="L20" s="24">
        <f>5-L21-L24-L25</f>
        <v>5</v>
      </c>
      <c r="M20" s="25">
        <f>131-M21-M24-M25</f>
        <v>130</v>
      </c>
      <c r="N20" s="24">
        <f>6-N21-N24-N25</f>
        <v>6</v>
      </c>
      <c r="O20" s="25">
        <f>152-O21-O24-O25</f>
        <v>152</v>
      </c>
      <c r="P20" s="24">
        <f>5-P21-P24-P25</f>
        <v>5</v>
      </c>
      <c r="Q20" s="25">
        <f>118-Q21-Q24-Q25</f>
        <v>118</v>
      </c>
      <c r="R20" s="24">
        <f>5-R21-R24-R25</f>
        <v>2</v>
      </c>
      <c r="S20" s="25">
        <f>119-S21-S24-S25</f>
        <v>45</v>
      </c>
      <c r="T20" s="24">
        <f>7-T21-T24-T25</f>
        <v>4</v>
      </c>
      <c r="U20" s="25">
        <f>156-U21-U24-U25</f>
        <v>76</v>
      </c>
      <c r="V20" s="27">
        <f>L20+N20+P20+R20+T20</f>
        <v>22</v>
      </c>
      <c r="W20" s="25">
        <f>M20+O20+Q20+S20+U20</f>
        <v>521</v>
      </c>
      <c r="X20" s="24">
        <f>3-X21-X24-X25</f>
        <v>0</v>
      </c>
      <c r="Y20" s="25">
        <f>75-Y21-Y24-Y25</f>
        <v>0</v>
      </c>
      <c r="Z20" s="24">
        <f>3-Z21-Z24-Z25</f>
        <v>0</v>
      </c>
      <c r="AA20" s="25">
        <f>66-AA21-AA24-AA25</f>
        <v>0</v>
      </c>
      <c r="AB20" s="27">
        <f>X20+Z20</f>
        <v>0</v>
      </c>
      <c r="AC20" s="28">
        <f>Y20+AA20</f>
        <v>0</v>
      </c>
      <c r="AD20" s="24">
        <f>0-AD21-AD24-AD25</f>
        <v>0</v>
      </c>
      <c r="AE20" s="25">
        <f>0-AE21-AE24-AE25</f>
        <v>0</v>
      </c>
      <c r="AF20" s="29">
        <f t="shared" si="3"/>
        <v>48</v>
      </c>
      <c r="AG20" s="30">
        <f t="shared" si="3"/>
        <v>1193</v>
      </c>
    </row>
    <row r="21" spans="1:33" x14ac:dyDescent="0.25">
      <c r="A21" s="31" t="s">
        <v>21</v>
      </c>
      <c r="B21" s="32"/>
      <c r="C21" s="33"/>
      <c r="D21" s="32"/>
      <c r="E21" s="33"/>
      <c r="F21" s="32"/>
      <c r="G21" s="33"/>
      <c r="H21" s="32"/>
      <c r="I21" s="33"/>
      <c r="J21" s="34">
        <f t="shared" si="10"/>
        <v>0</v>
      </c>
      <c r="K21" s="35">
        <f t="shared" si="10"/>
        <v>0</v>
      </c>
      <c r="L21" s="32"/>
      <c r="M21" s="33"/>
      <c r="N21" s="32"/>
      <c r="O21" s="33"/>
      <c r="P21" s="32"/>
      <c r="Q21" s="33"/>
      <c r="R21" s="32">
        <v>3</v>
      </c>
      <c r="S21" s="33">
        <v>74</v>
      </c>
      <c r="T21" s="32">
        <v>3</v>
      </c>
      <c r="U21" s="33">
        <v>79</v>
      </c>
      <c r="V21" s="36">
        <f>L21+N21+P21++R21+T21</f>
        <v>6</v>
      </c>
      <c r="W21" s="37">
        <f>M21+O21+Q21+S21+U21</f>
        <v>153</v>
      </c>
      <c r="X21" s="32">
        <v>3</v>
      </c>
      <c r="Y21" s="33">
        <v>75</v>
      </c>
      <c r="Z21" s="32">
        <v>3</v>
      </c>
      <c r="AA21" s="33">
        <v>66</v>
      </c>
      <c r="AB21" s="36">
        <f>X21+Z21</f>
        <v>6</v>
      </c>
      <c r="AC21" s="38">
        <f>Y21+AA21</f>
        <v>141</v>
      </c>
      <c r="AD21" s="32"/>
      <c r="AE21" s="33"/>
      <c r="AF21" s="39">
        <f t="shared" si="3"/>
        <v>12</v>
      </c>
      <c r="AG21" s="40">
        <f t="shared" si="3"/>
        <v>294</v>
      </c>
    </row>
    <row r="22" spans="1:33" x14ac:dyDescent="0.25">
      <c r="A22" s="41" t="s">
        <v>22</v>
      </c>
      <c r="B22" s="42"/>
      <c r="C22" s="43"/>
      <c r="D22" s="42"/>
      <c r="E22" s="43"/>
      <c r="F22" s="42"/>
      <c r="G22" s="43"/>
      <c r="H22" s="42"/>
      <c r="I22" s="43"/>
      <c r="J22" s="34">
        <f t="shared" si="10"/>
        <v>0</v>
      </c>
      <c r="K22" s="35">
        <f t="shared" si="10"/>
        <v>0</v>
      </c>
      <c r="L22" s="42"/>
      <c r="M22" s="43"/>
      <c r="N22" s="42"/>
      <c r="O22" s="43"/>
      <c r="P22" s="42"/>
      <c r="Q22" s="43"/>
      <c r="R22" s="42"/>
      <c r="S22" s="43"/>
      <c r="T22" s="42"/>
      <c r="U22" s="43"/>
      <c r="V22" s="36">
        <f>L22+N22+P22++R22+T22</f>
        <v>0</v>
      </c>
      <c r="W22" s="37">
        <f>M22+O22+Q22+S22+U22</f>
        <v>0</v>
      </c>
      <c r="X22" s="42"/>
      <c r="Y22" s="43"/>
      <c r="Z22" s="42"/>
      <c r="AA22" s="43"/>
      <c r="AB22" s="36">
        <f t="shared" ref="AB22:AC25" si="11">X22+Z22</f>
        <v>0</v>
      </c>
      <c r="AC22" s="38">
        <f t="shared" si="11"/>
        <v>0</v>
      </c>
      <c r="AD22" s="42"/>
      <c r="AE22" s="43"/>
      <c r="AF22" s="39">
        <f t="shared" ref="AF22:AG25" si="12">J22+V22+AB22+AD22</f>
        <v>0</v>
      </c>
      <c r="AG22" s="40">
        <f t="shared" si="12"/>
        <v>0</v>
      </c>
    </row>
    <row r="23" spans="1:33" x14ac:dyDescent="0.25">
      <c r="A23" s="44" t="s">
        <v>23</v>
      </c>
      <c r="B23" s="45"/>
      <c r="C23" s="46"/>
      <c r="D23" s="45"/>
      <c r="E23" s="46"/>
      <c r="F23" s="45"/>
      <c r="G23" s="46"/>
      <c r="H23" s="45"/>
      <c r="I23" s="46"/>
      <c r="J23" s="47">
        <f t="shared" si="10"/>
        <v>0</v>
      </c>
      <c r="K23" s="48">
        <f t="shared" si="10"/>
        <v>0</v>
      </c>
      <c r="L23" s="45"/>
      <c r="M23" s="46"/>
      <c r="N23" s="45"/>
      <c r="O23" s="46"/>
      <c r="P23" s="45"/>
      <c r="Q23" s="46"/>
      <c r="R23" s="45"/>
      <c r="S23" s="46"/>
      <c r="T23" s="45"/>
      <c r="U23" s="46"/>
      <c r="V23" s="36">
        <f>L23+N23+P23++R23+T23</f>
        <v>0</v>
      </c>
      <c r="W23" s="37">
        <f>M23+O23+Q23+S23+U23</f>
        <v>0</v>
      </c>
      <c r="X23" s="45"/>
      <c r="Y23" s="46"/>
      <c r="Z23" s="45"/>
      <c r="AA23" s="46"/>
      <c r="AB23" s="36">
        <f t="shared" si="11"/>
        <v>0</v>
      </c>
      <c r="AC23" s="38">
        <f t="shared" si="11"/>
        <v>0</v>
      </c>
      <c r="AD23" s="45"/>
      <c r="AE23" s="46"/>
      <c r="AF23" s="39">
        <f t="shared" si="12"/>
        <v>0</v>
      </c>
      <c r="AG23" s="40">
        <f t="shared" si="12"/>
        <v>0</v>
      </c>
    </row>
    <row r="24" spans="1:33" x14ac:dyDescent="0.25">
      <c r="A24" s="49" t="s">
        <v>24</v>
      </c>
      <c r="B24" s="50"/>
      <c r="C24" s="43">
        <f>0-C25</f>
        <v>0</v>
      </c>
      <c r="D24" s="50"/>
      <c r="E24" s="43">
        <f>1-E25</f>
        <v>1</v>
      </c>
      <c r="F24" s="50"/>
      <c r="G24" s="43">
        <f>0-G25</f>
        <v>0</v>
      </c>
      <c r="H24" s="50"/>
      <c r="I24" s="43">
        <f>0-I25</f>
        <v>0</v>
      </c>
      <c r="J24" s="34">
        <f t="shared" si="10"/>
        <v>0</v>
      </c>
      <c r="K24" s="35">
        <f t="shared" si="10"/>
        <v>1</v>
      </c>
      <c r="L24" s="50"/>
      <c r="M24" s="43">
        <f>1-M25</f>
        <v>1</v>
      </c>
      <c r="N24" s="50"/>
      <c r="O24" s="43">
        <f>0-O25</f>
        <v>0</v>
      </c>
      <c r="P24" s="50"/>
      <c r="Q24" s="43">
        <f>0-Q25</f>
        <v>0</v>
      </c>
      <c r="R24" s="50"/>
      <c r="S24" s="43">
        <f>0-S25</f>
        <v>0</v>
      </c>
      <c r="T24" s="50"/>
      <c r="U24" s="43">
        <f>1-U25</f>
        <v>1</v>
      </c>
      <c r="V24" s="36">
        <f>L24+N24+P24++R24+T24</f>
        <v>0</v>
      </c>
      <c r="W24" s="37">
        <f>M24+O24+Q24+S24+U24</f>
        <v>2</v>
      </c>
      <c r="X24" s="50"/>
      <c r="Y24" s="43">
        <f>0-Y25</f>
        <v>0</v>
      </c>
      <c r="Z24" s="50"/>
      <c r="AA24" s="43">
        <f>0-AA25</f>
        <v>0</v>
      </c>
      <c r="AB24" s="36">
        <f t="shared" si="11"/>
        <v>0</v>
      </c>
      <c r="AC24" s="38">
        <f t="shared" si="11"/>
        <v>0</v>
      </c>
      <c r="AD24" s="50"/>
      <c r="AE24" s="43">
        <f>0-AE25</f>
        <v>0</v>
      </c>
      <c r="AF24" s="51">
        <f t="shared" si="12"/>
        <v>0</v>
      </c>
      <c r="AG24" s="52">
        <f t="shared" si="12"/>
        <v>3</v>
      </c>
    </row>
    <row r="25" spans="1:33" ht="15.75" thickBot="1" x14ac:dyDescent="0.3">
      <c r="A25" s="53" t="s">
        <v>25</v>
      </c>
      <c r="B25" s="54"/>
      <c r="C25" s="55"/>
      <c r="D25" s="54"/>
      <c r="E25" s="55"/>
      <c r="F25" s="54"/>
      <c r="G25" s="55"/>
      <c r="H25" s="54"/>
      <c r="I25" s="55"/>
      <c r="J25" s="56">
        <f t="shared" si="10"/>
        <v>0</v>
      </c>
      <c r="K25" s="57">
        <f t="shared" si="10"/>
        <v>0</v>
      </c>
      <c r="L25" s="54"/>
      <c r="M25" s="55"/>
      <c r="N25" s="54"/>
      <c r="O25" s="55"/>
      <c r="P25" s="54"/>
      <c r="Q25" s="55"/>
      <c r="R25" s="54"/>
      <c r="S25" s="55"/>
      <c r="T25" s="54"/>
      <c r="U25" s="55"/>
      <c r="V25" s="36">
        <f>L25+N25+P25++R25+T25</f>
        <v>0</v>
      </c>
      <c r="W25" s="37">
        <f>M25+O25+Q25+S25+U25</f>
        <v>0</v>
      </c>
      <c r="X25" s="54"/>
      <c r="Y25" s="55"/>
      <c r="Z25" s="54"/>
      <c r="AA25" s="55"/>
      <c r="AB25" s="36">
        <f t="shared" si="11"/>
        <v>0</v>
      </c>
      <c r="AC25" s="38">
        <f t="shared" si="11"/>
        <v>0</v>
      </c>
      <c r="AD25" s="54"/>
      <c r="AE25" s="55"/>
      <c r="AF25" s="62">
        <f t="shared" si="12"/>
        <v>0</v>
      </c>
      <c r="AG25" s="63">
        <f t="shared" si="12"/>
        <v>0</v>
      </c>
    </row>
    <row r="26" spans="1:33" ht="15.75" thickBot="1" x14ac:dyDescent="0.3">
      <c r="A26" s="69" t="s">
        <v>28</v>
      </c>
      <c r="B26" s="64">
        <f>SUM(B27:B32)</f>
        <v>6</v>
      </c>
      <c r="C26" s="65">
        <f>SUM(C27:C32)</f>
        <v>150</v>
      </c>
      <c r="D26" s="64">
        <f t="shared" ref="D26:AG26" si="13">SUM(D27:D32)</f>
        <v>6</v>
      </c>
      <c r="E26" s="65">
        <f t="shared" si="13"/>
        <v>182</v>
      </c>
      <c r="F26" s="64">
        <f t="shared" si="13"/>
        <v>4</v>
      </c>
      <c r="G26" s="65">
        <f t="shared" si="13"/>
        <v>122</v>
      </c>
      <c r="H26" s="64">
        <f t="shared" si="13"/>
        <v>6</v>
      </c>
      <c r="I26" s="65">
        <f t="shared" si="13"/>
        <v>163</v>
      </c>
      <c r="J26" s="64">
        <f t="shared" si="13"/>
        <v>22</v>
      </c>
      <c r="K26" s="65">
        <f t="shared" si="13"/>
        <v>617</v>
      </c>
      <c r="L26" s="64">
        <f t="shared" si="13"/>
        <v>5</v>
      </c>
      <c r="M26" s="65">
        <f t="shared" si="13"/>
        <v>137</v>
      </c>
      <c r="N26" s="64">
        <f t="shared" si="13"/>
        <v>5</v>
      </c>
      <c r="O26" s="65">
        <f t="shared" si="13"/>
        <v>145</v>
      </c>
      <c r="P26" s="64">
        <f t="shared" si="13"/>
        <v>4</v>
      </c>
      <c r="Q26" s="65">
        <f t="shared" si="13"/>
        <v>130</v>
      </c>
      <c r="R26" s="64">
        <f t="shared" si="13"/>
        <v>4</v>
      </c>
      <c r="S26" s="65">
        <f t="shared" si="13"/>
        <v>103</v>
      </c>
      <c r="T26" s="64">
        <f t="shared" si="13"/>
        <v>3</v>
      </c>
      <c r="U26" s="65">
        <f t="shared" si="13"/>
        <v>80</v>
      </c>
      <c r="V26" s="64">
        <f t="shared" si="13"/>
        <v>21</v>
      </c>
      <c r="W26" s="65">
        <f t="shared" si="13"/>
        <v>595</v>
      </c>
      <c r="X26" s="64">
        <f t="shared" si="13"/>
        <v>2</v>
      </c>
      <c r="Y26" s="65">
        <f t="shared" si="13"/>
        <v>61</v>
      </c>
      <c r="Z26" s="64">
        <f t="shared" si="13"/>
        <v>2</v>
      </c>
      <c r="AA26" s="65">
        <f t="shared" si="13"/>
        <v>32</v>
      </c>
      <c r="AB26" s="64">
        <f t="shared" si="13"/>
        <v>4</v>
      </c>
      <c r="AC26" s="65">
        <f t="shared" si="13"/>
        <v>93</v>
      </c>
      <c r="AD26" s="64">
        <f t="shared" si="13"/>
        <v>1</v>
      </c>
      <c r="AE26" s="65">
        <f t="shared" si="13"/>
        <v>4</v>
      </c>
      <c r="AF26" s="64">
        <f t="shared" si="13"/>
        <v>48</v>
      </c>
      <c r="AG26" s="65">
        <f t="shared" si="13"/>
        <v>1309</v>
      </c>
    </row>
    <row r="27" spans="1:33" x14ac:dyDescent="0.25">
      <c r="A27" s="23" t="s">
        <v>20</v>
      </c>
      <c r="B27" s="24">
        <f>6-B28-B31-B32</f>
        <v>6</v>
      </c>
      <c r="C27" s="25">
        <f>150-C28-C31-C32</f>
        <v>150</v>
      </c>
      <c r="D27" s="24">
        <f>6-D28-D31-D32</f>
        <v>6</v>
      </c>
      <c r="E27" s="25">
        <f>182-E28-E31-E32</f>
        <v>181</v>
      </c>
      <c r="F27" s="24">
        <f>4-F28-F31-F32</f>
        <v>4</v>
      </c>
      <c r="G27" s="25">
        <f>122-G28-G31-G32</f>
        <v>122</v>
      </c>
      <c r="H27" s="24">
        <f>6-H28-H31-H32</f>
        <v>6</v>
      </c>
      <c r="I27" s="25">
        <f>163-I28-I31-I32</f>
        <v>163</v>
      </c>
      <c r="J27" s="26">
        <f t="shared" si="10"/>
        <v>22</v>
      </c>
      <c r="K27" s="25">
        <f t="shared" si="10"/>
        <v>616</v>
      </c>
      <c r="L27" s="24">
        <f>5-L28-L31-L32</f>
        <v>5</v>
      </c>
      <c r="M27" s="25">
        <f>137-M28-M31-M32</f>
        <v>137</v>
      </c>
      <c r="N27" s="24">
        <f>5-N28-N31-N32</f>
        <v>5</v>
      </c>
      <c r="O27" s="25">
        <f>145-O28-O31-O32</f>
        <v>145</v>
      </c>
      <c r="P27" s="24">
        <f>4-P28-P31-P32</f>
        <v>4</v>
      </c>
      <c r="Q27" s="25">
        <f>130-Q28-Q31-Q32</f>
        <v>130</v>
      </c>
      <c r="R27" s="24">
        <f>4-R28-R31-R32</f>
        <v>4</v>
      </c>
      <c r="S27" s="25">
        <f>103-S28-S31-S32</f>
        <v>103</v>
      </c>
      <c r="T27" s="24">
        <f>3-T28-T31-T32</f>
        <v>3</v>
      </c>
      <c r="U27" s="25">
        <f>80-U28-U31-U32</f>
        <v>80</v>
      </c>
      <c r="V27" s="27">
        <f>L27+N27+P27+R27+T27</f>
        <v>21</v>
      </c>
      <c r="W27" s="25">
        <f>M27+O27+Q27+S27+U27</f>
        <v>595</v>
      </c>
      <c r="X27" s="24">
        <f>2-X28-X31-X32</f>
        <v>2</v>
      </c>
      <c r="Y27" s="25">
        <f>61-Y28-Y31-Y32</f>
        <v>61</v>
      </c>
      <c r="Z27" s="24">
        <f>2-Z28-Z31-Z32</f>
        <v>2</v>
      </c>
      <c r="AA27" s="25">
        <f>32-AA28-AA31-AA32</f>
        <v>32</v>
      </c>
      <c r="AB27" s="27">
        <f>X27+Z27</f>
        <v>4</v>
      </c>
      <c r="AC27" s="28">
        <f>Y27+AA27</f>
        <v>93</v>
      </c>
      <c r="AD27" s="24">
        <f>0-AD28-AD31-AD32</f>
        <v>0</v>
      </c>
      <c r="AE27" s="25">
        <f>0-AE28-AE31-AE32</f>
        <v>0</v>
      </c>
      <c r="AF27" s="29">
        <f t="shared" ref="AF27:AG72" si="14">J27+V27+AB27+AD27</f>
        <v>47</v>
      </c>
      <c r="AG27" s="30">
        <f t="shared" si="14"/>
        <v>1304</v>
      </c>
    </row>
    <row r="28" spans="1:33" x14ac:dyDescent="0.25">
      <c r="A28" s="31" t="s">
        <v>21</v>
      </c>
      <c r="B28" s="32"/>
      <c r="C28" s="33"/>
      <c r="D28" s="32"/>
      <c r="E28" s="33"/>
      <c r="F28" s="32"/>
      <c r="G28" s="33"/>
      <c r="H28" s="32"/>
      <c r="I28" s="33"/>
      <c r="J28" s="34">
        <f t="shared" si="10"/>
        <v>0</v>
      </c>
      <c r="K28" s="35">
        <f t="shared" si="10"/>
        <v>0</v>
      </c>
      <c r="L28" s="32"/>
      <c r="M28" s="33"/>
      <c r="N28" s="32"/>
      <c r="O28" s="33"/>
      <c r="P28" s="32"/>
      <c r="Q28" s="33"/>
      <c r="R28" s="32"/>
      <c r="S28" s="33"/>
      <c r="T28" s="32"/>
      <c r="U28" s="33"/>
      <c r="V28" s="36">
        <f>L28+N28+P28++R28+T28</f>
        <v>0</v>
      </c>
      <c r="W28" s="37">
        <f>M28+O28+Q28+S28+U28</f>
        <v>0</v>
      </c>
      <c r="X28" s="32"/>
      <c r="Y28" s="33"/>
      <c r="Z28" s="32"/>
      <c r="AA28" s="33"/>
      <c r="AB28" s="36">
        <f>X28+Z28</f>
        <v>0</v>
      </c>
      <c r="AC28" s="38">
        <f>Y28+AA28</f>
        <v>0</v>
      </c>
      <c r="AD28" s="32"/>
      <c r="AE28" s="33"/>
      <c r="AF28" s="39">
        <f t="shared" si="14"/>
        <v>0</v>
      </c>
      <c r="AG28" s="40">
        <f t="shared" si="14"/>
        <v>0</v>
      </c>
    </row>
    <row r="29" spans="1:33" x14ac:dyDescent="0.25">
      <c r="A29" s="41" t="s">
        <v>22</v>
      </c>
      <c r="B29" s="42"/>
      <c r="C29" s="43"/>
      <c r="D29" s="42"/>
      <c r="E29" s="43"/>
      <c r="F29" s="42"/>
      <c r="G29" s="43"/>
      <c r="H29" s="42"/>
      <c r="I29" s="43"/>
      <c r="J29" s="34">
        <f>B29+D29+F29+H29</f>
        <v>0</v>
      </c>
      <c r="K29" s="35">
        <f>C29+E29+G29+I29</f>
        <v>0</v>
      </c>
      <c r="L29" s="42"/>
      <c r="M29" s="43"/>
      <c r="N29" s="42"/>
      <c r="O29" s="43"/>
      <c r="P29" s="42"/>
      <c r="Q29" s="43"/>
      <c r="R29" s="42"/>
      <c r="S29" s="43"/>
      <c r="T29" s="42"/>
      <c r="U29" s="43"/>
      <c r="V29" s="36">
        <f>L29+N29+P29++R29+T29</f>
        <v>0</v>
      </c>
      <c r="W29" s="37">
        <f>M29+O29+Q29+S29+U29</f>
        <v>0</v>
      </c>
      <c r="X29" s="42"/>
      <c r="Y29" s="43"/>
      <c r="Z29" s="42"/>
      <c r="AA29" s="43"/>
      <c r="AB29" s="36">
        <f t="shared" ref="AB29:AC32" si="15">X29+Z29</f>
        <v>0</v>
      </c>
      <c r="AC29" s="38">
        <f t="shared" si="15"/>
        <v>0</v>
      </c>
      <c r="AD29" s="42"/>
      <c r="AE29" s="43"/>
      <c r="AF29" s="39">
        <f t="shared" si="14"/>
        <v>0</v>
      </c>
      <c r="AG29" s="40">
        <f t="shared" si="14"/>
        <v>0</v>
      </c>
    </row>
    <row r="30" spans="1:33" x14ac:dyDescent="0.25">
      <c r="A30" s="44" t="s">
        <v>23</v>
      </c>
      <c r="B30" s="45"/>
      <c r="C30" s="46"/>
      <c r="D30" s="45"/>
      <c r="E30" s="46"/>
      <c r="F30" s="45"/>
      <c r="G30" s="46"/>
      <c r="H30" s="45"/>
      <c r="I30" s="46"/>
      <c r="J30" s="47">
        <f t="shared" ref="J30:K35" si="16">B30+D30+F30+H30</f>
        <v>0</v>
      </c>
      <c r="K30" s="48">
        <f t="shared" si="16"/>
        <v>0</v>
      </c>
      <c r="L30" s="45"/>
      <c r="M30" s="46"/>
      <c r="N30" s="45"/>
      <c r="O30" s="46"/>
      <c r="P30" s="45"/>
      <c r="Q30" s="46"/>
      <c r="R30" s="45"/>
      <c r="S30" s="46"/>
      <c r="T30" s="45"/>
      <c r="U30" s="46"/>
      <c r="V30" s="36">
        <f>L30+N30+P30++R30+T30</f>
        <v>0</v>
      </c>
      <c r="W30" s="37">
        <f>M30+O30+Q30+S30+U30</f>
        <v>0</v>
      </c>
      <c r="X30" s="45"/>
      <c r="Y30" s="46"/>
      <c r="Z30" s="45"/>
      <c r="AA30" s="46"/>
      <c r="AB30" s="36">
        <f t="shared" si="15"/>
        <v>0</v>
      </c>
      <c r="AC30" s="38">
        <f t="shared" si="15"/>
        <v>0</v>
      </c>
      <c r="AD30" s="45">
        <v>1</v>
      </c>
      <c r="AE30" s="46">
        <v>4</v>
      </c>
      <c r="AF30" s="39">
        <f t="shared" si="14"/>
        <v>1</v>
      </c>
      <c r="AG30" s="40">
        <f t="shared" si="14"/>
        <v>4</v>
      </c>
    </row>
    <row r="31" spans="1:33" x14ac:dyDescent="0.25">
      <c r="A31" s="49" t="s">
        <v>24</v>
      </c>
      <c r="B31" s="50"/>
      <c r="C31" s="43">
        <f>0-C32</f>
        <v>0</v>
      </c>
      <c r="D31" s="50"/>
      <c r="E31" s="43">
        <f>1-E32</f>
        <v>1</v>
      </c>
      <c r="F31" s="50"/>
      <c r="G31" s="43">
        <f>0-G32</f>
        <v>0</v>
      </c>
      <c r="H31" s="50"/>
      <c r="I31" s="43">
        <f>0-I32</f>
        <v>0</v>
      </c>
      <c r="J31" s="34">
        <f t="shared" si="16"/>
        <v>0</v>
      </c>
      <c r="K31" s="35">
        <f t="shared" si="16"/>
        <v>1</v>
      </c>
      <c r="L31" s="50"/>
      <c r="M31" s="43">
        <f>0-M32</f>
        <v>0</v>
      </c>
      <c r="N31" s="50"/>
      <c r="O31" s="43">
        <f>0-O32</f>
        <v>0</v>
      </c>
      <c r="P31" s="50"/>
      <c r="Q31" s="43">
        <f>0-Q32</f>
        <v>0</v>
      </c>
      <c r="R31" s="50"/>
      <c r="S31" s="43">
        <f>0-S32</f>
        <v>0</v>
      </c>
      <c r="T31" s="50"/>
      <c r="U31" s="43">
        <f>0-U32</f>
        <v>0</v>
      </c>
      <c r="V31" s="36">
        <f>L31+N31+P31++R31+T31</f>
        <v>0</v>
      </c>
      <c r="W31" s="37">
        <f>M31+O31+Q31+S31+U31</f>
        <v>0</v>
      </c>
      <c r="X31" s="50"/>
      <c r="Y31" s="43">
        <f>0-Y32</f>
        <v>0</v>
      </c>
      <c r="Z31" s="50"/>
      <c r="AA31" s="43">
        <f>0-AA32</f>
        <v>0</v>
      </c>
      <c r="AB31" s="36">
        <f t="shared" si="15"/>
        <v>0</v>
      </c>
      <c r="AC31" s="38">
        <f t="shared" si="15"/>
        <v>0</v>
      </c>
      <c r="AD31" s="50"/>
      <c r="AE31" s="43">
        <f>0-AE32</f>
        <v>0</v>
      </c>
      <c r="AF31" s="51">
        <f t="shared" si="14"/>
        <v>0</v>
      </c>
      <c r="AG31" s="52">
        <f t="shared" si="14"/>
        <v>1</v>
      </c>
    </row>
    <row r="32" spans="1:33" ht="15.75" thickBot="1" x14ac:dyDescent="0.3">
      <c r="A32" s="53" t="s">
        <v>25</v>
      </c>
      <c r="B32" s="54"/>
      <c r="C32" s="55"/>
      <c r="D32" s="54"/>
      <c r="E32" s="55"/>
      <c r="F32" s="54"/>
      <c r="G32" s="55"/>
      <c r="H32" s="54"/>
      <c r="I32" s="55"/>
      <c r="J32" s="56">
        <f t="shared" si="16"/>
        <v>0</v>
      </c>
      <c r="K32" s="57">
        <f t="shared" si="16"/>
        <v>0</v>
      </c>
      <c r="L32" s="54"/>
      <c r="M32" s="55"/>
      <c r="N32" s="54"/>
      <c r="O32" s="55"/>
      <c r="P32" s="54"/>
      <c r="Q32" s="55"/>
      <c r="R32" s="54"/>
      <c r="S32" s="55"/>
      <c r="T32" s="54"/>
      <c r="U32" s="55"/>
      <c r="V32" s="36">
        <f>L32+N32+P32++R32+T32</f>
        <v>0</v>
      </c>
      <c r="W32" s="37">
        <f>M32+O32+Q32+S32+U32</f>
        <v>0</v>
      </c>
      <c r="X32" s="54"/>
      <c r="Y32" s="55"/>
      <c r="Z32" s="54"/>
      <c r="AA32" s="55"/>
      <c r="AB32" s="36">
        <f t="shared" si="15"/>
        <v>0</v>
      </c>
      <c r="AC32" s="38">
        <f t="shared" si="15"/>
        <v>0</v>
      </c>
      <c r="AD32" s="54"/>
      <c r="AE32" s="55"/>
      <c r="AF32" s="62">
        <f t="shared" si="14"/>
        <v>0</v>
      </c>
      <c r="AG32" s="63">
        <f t="shared" si="14"/>
        <v>0</v>
      </c>
    </row>
    <row r="33" spans="1:33" ht="15.75" thickBot="1" x14ac:dyDescent="0.3">
      <c r="A33" s="69" t="s">
        <v>29</v>
      </c>
      <c r="B33" s="64">
        <f>SUM(B34:B39)</f>
        <v>6</v>
      </c>
      <c r="C33" s="65">
        <f>SUM(C34:C39)</f>
        <v>104</v>
      </c>
      <c r="D33" s="64">
        <f t="shared" ref="D33:AG33" si="17">SUM(D34:D39)</f>
        <v>8</v>
      </c>
      <c r="E33" s="65">
        <f t="shared" si="17"/>
        <v>167</v>
      </c>
      <c r="F33" s="64">
        <f t="shared" si="17"/>
        <v>6</v>
      </c>
      <c r="G33" s="65">
        <f t="shared" si="17"/>
        <v>128</v>
      </c>
      <c r="H33" s="64">
        <f t="shared" si="17"/>
        <v>5</v>
      </c>
      <c r="I33" s="65">
        <f t="shared" si="17"/>
        <v>97</v>
      </c>
      <c r="J33" s="64">
        <f t="shared" si="17"/>
        <v>25</v>
      </c>
      <c r="K33" s="65">
        <f t="shared" si="17"/>
        <v>496</v>
      </c>
      <c r="L33" s="64">
        <f t="shared" si="17"/>
        <v>4</v>
      </c>
      <c r="M33" s="65">
        <f t="shared" si="17"/>
        <v>105</v>
      </c>
      <c r="N33" s="64">
        <f t="shared" si="17"/>
        <v>4</v>
      </c>
      <c r="O33" s="65">
        <f t="shared" si="17"/>
        <v>96</v>
      </c>
      <c r="P33" s="64">
        <f t="shared" si="17"/>
        <v>7</v>
      </c>
      <c r="Q33" s="65">
        <f t="shared" si="17"/>
        <v>139</v>
      </c>
      <c r="R33" s="64">
        <f t="shared" si="17"/>
        <v>4</v>
      </c>
      <c r="S33" s="65">
        <f t="shared" si="17"/>
        <v>87</v>
      </c>
      <c r="T33" s="64">
        <f t="shared" si="17"/>
        <v>4</v>
      </c>
      <c r="U33" s="65">
        <f t="shared" si="17"/>
        <v>86</v>
      </c>
      <c r="V33" s="64">
        <f t="shared" si="17"/>
        <v>23</v>
      </c>
      <c r="W33" s="65">
        <f t="shared" si="17"/>
        <v>513</v>
      </c>
      <c r="X33" s="64">
        <f t="shared" si="17"/>
        <v>1</v>
      </c>
      <c r="Y33" s="65">
        <f t="shared" si="17"/>
        <v>30</v>
      </c>
      <c r="Z33" s="64">
        <f t="shared" si="17"/>
        <v>1</v>
      </c>
      <c r="AA33" s="65">
        <f t="shared" si="17"/>
        <v>26</v>
      </c>
      <c r="AB33" s="64">
        <f t="shared" si="17"/>
        <v>2</v>
      </c>
      <c r="AC33" s="65">
        <f t="shared" si="17"/>
        <v>56</v>
      </c>
      <c r="AD33" s="64">
        <f t="shared" si="17"/>
        <v>0</v>
      </c>
      <c r="AE33" s="65">
        <f t="shared" si="17"/>
        <v>0</v>
      </c>
      <c r="AF33" s="64">
        <f t="shared" si="17"/>
        <v>50</v>
      </c>
      <c r="AG33" s="65">
        <f t="shared" si="17"/>
        <v>1065</v>
      </c>
    </row>
    <row r="34" spans="1:33" x14ac:dyDescent="0.25">
      <c r="A34" s="23" t="s">
        <v>20</v>
      </c>
      <c r="B34" s="24">
        <f>5-B35-B38-B39</f>
        <v>5</v>
      </c>
      <c r="C34" s="25">
        <f>89-C35-C38-C39</f>
        <v>89</v>
      </c>
      <c r="D34" s="24">
        <f>7-D35-D38-D39</f>
        <v>7</v>
      </c>
      <c r="E34" s="25">
        <f>154-E35-E38-E39</f>
        <v>154</v>
      </c>
      <c r="F34" s="24">
        <f>5-F35-F38-F39</f>
        <v>5</v>
      </c>
      <c r="G34" s="25">
        <f>120-G35-G38-G39</f>
        <v>120</v>
      </c>
      <c r="H34" s="24">
        <f>4-H35-H38-H39</f>
        <v>4</v>
      </c>
      <c r="I34" s="25">
        <f>88-I35-I38-I39</f>
        <v>88</v>
      </c>
      <c r="J34" s="26">
        <f t="shared" si="16"/>
        <v>21</v>
      </c>
      <c r="K34" s="25">
        <f t="shared" si="16"/>
        <v>451</v>
      </c>
      <c r="L34" s="24">
        <f>4-L35-L38-L39</f>
        <v>4</v>
      </c>
      <c r="M34" s="25">
        <f>105-M35-M38-M39</f>
        <v>104</v>
      </c>
      <c r="N34" s="24">
        <f>3-N35-N38-N39</f>
        <v>3</v>
      </c>
      <c r="O34" s="25">
        <f>82-O35-O38-O39</f>
        <v>82</v>
      </c>
      <c r="P34" s="24">
        <f>5-P35-P38-P39</f>
        <v>5</v>
      </c>
      <c r="Q34" s="25">
        <f>119-Q35-Q38-Q39</f>
        <v>119</v>
      </c>
      <c r="R34" s="24">
        <f>3-R35-R38-R39</f>
        <v>3</v>
      </c>
      <c r="S34" s="25">
        <f>77-S35-S38-S39+1</f>
        <v>77</v>
      </c>
      <c r="T34" s="24">
        <f>3-T35-T38-T39</f>
        <v>3</v>
      </c>
      <c r="U34" s="25">
        <f>78-U35-U38-U39</f>
        <v>78</v>
      </c>
      <c r="V34" s="27">
        <f>L34+N34+P34+R34+T34</f>
        <v>18</v>
      </c>
      <c r="W34" s="25">
        <f>M34+O34+Q34+S34+U34</f>
        <v>460</v>
      </c>
      <c r="X34" s="24">
        <f>1-X35-X38-X39</f>
        <v>1</v>
      </c>
      <c r="Y34" s="25">
        <f>30-Y35-Y38-Y39</f>
        <v>30</v>
      </c>
      <c r="Z34" s="24">
        <f>1-Z35-Z38-Z39</f>
        <v>1</v>
      </c>
      <c r="AA34" s="25">
        <f>26-AA35-AA38-AA39</f>
        <v>26</v>
      </c>
      <c r="AB34" s="27">
        <f>X34+Z34</f>
        <v>2</v>
      </c>
      <c r="AC34" s="28">
        <f>Y34+AA34</f>
        <v>56</v>
      </c>
      <c r="AD34" s="24">
        <f>0-AD35-AD38-AD39</f>
        <v>0</v>
      </c>
      <c r="AE34" s="25">
        <f>0-AE35-AE38-AE39</f>
        <v>0</v>
      </c>
      <c r="AF34" s="29">
        <f t="shared" si="14"/>
        <v>41</v>
      </c>
      <c r="AG34" s="30">
        <f t="shared" si="14"/>
        <v>967</v>
      </c>
    </row>
    <row r="35" spans="1:33" x14ac:dyDescent="0.25">
      <c r="A35" s="31" t="s">
        <v>21</v>
      </c>
      <c r="B35" s="32"/>
      <c r="C35" s="33"/>
      <c r="D35" s="32"/>
      <c r="E35" s="33"/>
      <c r="F35" s="32"/>
      <c r="G35" s="33"/>
      <c r="H35" s="32"/>
      <c r="I35" s="33"/>
      <c r="J35" s="34">
        <f t="shared" si="16"/>
        <v>0</v>
      </c>
      <c r="K35" s="35">
        <f t="shared" si="16"/>
        <v>0</v>
      </c>
      <c r="L35" s="32"/>
      <c r="M35" s="33"/>
      <c r="N35" s="32"/>
      <c r="O35" s="33"/>
      <c r="P35" s="32"/>
      <c r="Q35" s="33"/>
      <c r="R35" s="32"/>
      <c r="S35" s="33"/>
      <c r="T35" s="32"/>
      <c r="U35" s="33"/>
      <c r="V35" s="36">
        <f>L35+N35+P35++R35+T35</f>
        <v>0</v>
      </c>
      <c r="W35" s="37">
        <f>M35+O35+Q35+S35+U35</f>
        <v>0</v>
      </c>
      <c r="X35" s="32"/>
      <c r="Y35" s="33"/>
      <c r="Z35" s="32"/>
      <c r="AA35" s="33"/>
      <c r="AB35" s="36">
        <f>X35+Z35</f>
        <v>0</v>
      </c>
      <c r="AC35" s="38">
        <f>Y35+AA35</f>
        <v>0</v>
      </c>
      <c r="AD35" s="32"/>
      <c r="AE35" s="33"/>
      <c r="AF35" s="39">
        <f t="shared" si="14"/>
        <v>0</v>
      </c>
      <c r="AG35" s="40">
        <f t="shared" si="14"/>
        <v>0</v>
      </c>
    </row>
    <row r="36" spans="1:33" x14ac:dyDescent="0.25">
      <c r="A36" s="41" t="s">
        <v>22</v>
      </c>
      <c r="B36" s="42">
        <v>1</v>
      </c>
      <c r="C36" s="43">
        <v>15</v>
      </c>
      <c r="D36" s="42">
        <v>1</v>
      </c>
      <c r="E36" s="43">
        <v>13</v>
      </c>
      <c r="F36" s="42">
        <v>1</v>
      </c>
      <c r="G36" s="43">
        <v>8</v>
      </c>
      <c r="H36" s="42">
        <v>1</v>
      </c>
      <c r="I36" s="43">
        <v>9</v>
      </c>
      <c r="J36" s="34">
        <f>B36+D36+F36+H36</f>
        <v>4</v>
      </c>
      <c r="K36" s="35">
        <f>C36+E36+G36+I36</f>
        <v>45</v>
      </c>
      <c r="L36" s="42"/>
      <c r="M36" s="43"/>
      <c r="N36" s="42">
        <v>1</v>
      </c>
      <c r="O36" s="43">
        <v>14</v>
      </c>
      <c r="P36" s="42">
        <v>2</v>
      </c>
      <c r="Q36" s="43">
        <v>20</v>
      </c>
      <c r="R36" s="42">
        <v>1</v>
      </c>
      <c r="S36" s="43">
        <f>10-S38</f>
        <v>9</v>
      </c>
      <c r="T36" s="42">
        <v>1</v>
      </c>
      <c r="U36" s="43">
        <v>8</v>
      </c>
      <c r="V36" s="36">
        <f>L36+N36+P36++R36+T36</f>
        <v>5</v>
      </c>
      <c r="W36" s="37">
        <f>M36+O36+Q36+S36+U36</f>
        <v>51</v>
      </c>
      <c r="X36" s="42"/>
      <c r="Y36" s="43"/>
      <c r="Z36" s="42"/>
      <c r="AA36" s="43"/>
      <c r="AB36" s="36">
        <f t="shared" ref="AB36:AC39" si="18">X36+Z36</f>
        <v>0</v>
      </c>
      <c r="AC36" s="38">
        <f t="shared" si="18"/>
        <v>0</v>
      </c>
      <c r="AD36" s="42"/>
      <c r="AE36" s="43"/>
      <c r="AF36" s="39">
        <f t="shared" si="14"/>
        <v>9</v>
      </c>
      <c r="AG36" s="40">
        <f t="shared" si="14"/>
        <v>96</v>
      </c>
    </row>
    <row r="37" spans="1:33" x14ac:dyDescent="0.25">
      <c r="A37" s="44" t="s">
        <v>23</v>
      </c>
      <c r="B37" s="45"/>
      <c r="C37" s="46"/>
      <c r="D37" s="45"/>
      <c r="E37" s="46"/>
      <c r="F37" s="45"/>
      <c r="G37" s="46"/>
      <c r="H37" s="45"/>
      <c r="I37" s="46"/>
      <c r="J37" s="47">
        <f t="shared" ref="J37:K42" si="19">B37+D37+F37+H37</f>
        <v>0</v>
      </c>
      <c r="K37" s="48">
        <f t="shared" si="19"/>
        <v>0</v>
      </c>
      <c r="L37" s="45"/>
      <c r="M37" s="46"/>
      <c r="N37" s="45"/>
      <c r="O37" s="46"/>
      <c r="P37" s="45"/>
      <c r="Q37" s="46"/>
      <c r="R37" s="45"/>
      <c r="S37" s="46"/>
      <c r="T37" s="45"/>
      <c r="U37" s="46"/>
      <c r="V37" s="36">
        <f>L37+N37+P37++R37+T37</f>
        <v>0</v>
      </c>
      <c r="W37" s="37">
        <f>M37+O37+Q37+S37+U37</f>
        <v>0</v>
      </c>
      <c r="X37" s="45"/>
      <c r="Y37" s="46"/>
      <c r="Z37" s="45"/>
      <c r="AA37" s="46"/>
      <c r="AB37" s="36">
        <f t="shared" si="18"/>
        <v>0</v>
      </c>
      <c r="AC37" s="38">
        <f t="shared" si="18"/>
        <v>0</v>
      </c>
      <c r="AD37" s="45"/>
      <c r="AE37" s="46"/>
      <c r="AF37" s="39">
        <f t="shared" si="14"/>
        <v>0</v>
      </c>
      <c r="AG37" s="40">
        <f t="shared" si="14"/>
        <v>0</v>
      </c>
    </row>
    <row r="38" spans="1:33" x14ac:dyDescent="0.25">
      <c r="A38" s="49" t="s">
        <v>24</v>
      </c>
      <c r="B38" s="50"/>
      <c r="C38" s="43">
        <f>0-C39</f>
        <v>0</v>
      </c>
      <c r="D38" s="50"/>
      <c r="E38" s="43">
        <f>0-E39</f>
        <v>0</v>
      </c>
      <c r="F38" s="50"/>
      <c r="G38" s="43">
        <f>0-G39</f>
        <v>0</v>
      </c>
      <c r="H38" s="50"/>
      <c r="I38" s="43">
        <f>0-I39</f>
        <v>0</v>
      </c>
      <c r="J38" s="34">
        <f t="shared" si="19"/>
        <v>0</v>
      </c>
      <c r="K38" s="35">
        <f t="shared" si="19"/>
        <v>0</v>
      </c>
      <c r="L38" s="50"/>
      <c r="M38" s="43">
        <f>1-M39</f>
        <v>0</v>
      </c>
      <c r="N38" s="50"/>
      <c r="O38" s="43">
        <f>0-O39</f>
        <v>0</v>
      </c>
      <c r="P38" s="50"/>
      <c r="Q38" s="43">
        <f>0-Q39</f>
        <v>0</v>
      </c>
      <c r="R38" s="50"/>
      <c r="S38" s="43">
        <f>1-S39</f>
        <v>1</v>
      </c>
      <c r="T38" s="50"/>
      <c r="U38" s="43">
        <f>0-U39</f>
        <v>0</v>
      </c>
      <c r="V38" s="36">
        <f>L38+N38+P38++R38+T38</f>
        <v>0</v>
      </c>
      <c r="W38" s="37">
        <f>M38+O38+Q38+S38+U38</f>
        <v>1</v>
      </c>
      <c r="X38" s="50"/>
      <c r="Y38" s="43">
        <f>0-Y39</f>
        <v>0</v>
      </c>
      <c r="Z38" s="50"/>
      <c r="AA38" s="43">
        <f>0-AA39</f>
        <v>0</v>
      </c>
      <c r="AB38" s="36">
        <f t="shared" si="18"/>
        <v>0</v>
      </c>
      <c r="AC38" s="38">
        <f t="shared" si="18"/>
        <v>0</v>
      </c>
      <c r="AD38" s="50"/>
      <c r="AE38" s="43">
        <f>0-AE39</f>
        <v>0</v>
      </c>
      <c r="AF38" s="51">
        <f t="shared" si="14"/>
        <v>0</v>
      </c>
      <c r="AG38" s="52">
        <f t="shared" si="14"/>
        <v>1</v>
      </c>
    </row>
    <row r="39" spans="1:33" ht="15.75" thickBot="1" x14ac:dyDescent="0.3">
      <c r="A39" s="53" t="s">
        <v>25</v>
      </c>
      <c r="B39" s="54"/>
      <c r="C39" s="55"/>
      <c r="D39" s="54"/>
      <c r="E39" s="55"/>
      <c r="F39" s="54"/>
      <c r="G39" s="55"/>
      <c r="H39" s="54"/>
      <c r="I39" s="55"/>
      <c r="J39" s="56">
        <f t="shared" si="19"/>
        <v>0</v>
      </c>
      <c r="K39" s="57">
        <f t="shared" si="19"/>
        <v>0</v>
      </c>
      <c r="L39" s="54"/>
      <c r="M39" s="55">
        <v>1</v>
      </c>
      <c r="N39" s="54"/>
      <c r="O39" s="55"/>
      <c r="P39" s="54"/>
      <c r="Q39" s="55">
        <v>0</v>
      </c>
      <c r="R39" s="54"/>
      <c r="S39" s="55"/>
      <c r="T39" s="54"/>
      <c r="U39" s="55"/>
      <c r="V39" s="36">
        <f>L39+N39+P39++R39+T39</f>
        <v>0</v>
      </c>
      <c r="W39" s="37">
        <f>M39+O39+Q39+S39+U39</f>
        <v>1</v>
      </c>
      <c r="X39" s="54"/>
      <c r="Y39" s="55"/>
      <c r="Z39" s="54"/>
      <c r="AA39" s="55"/>
      <c r="AB39" s="36">
        <f t="shared" si="18"/>
        <v>0</v>
      </c>
      <c r="AC39" s="38">
        <f t="shared" si="18"/>
        <v>0</v>
      </c>
      <c r="AD39" s="54"/>
      <c r="AE39" s="55"/>
      <c r="AF39" s="62">
        <f t="shared" si="14"/>
        <v>0</v>
      </c>
      <c r="AG39" s="63">
        <f t="shared" si="14"/>
        <v>1</v>
      </c>
    </row>
    <row r="40" spans="1:33" ht="15.75" thickBot="1" x14ac:dyDescent="0.3">
      <c r="A40" s="69" t="s">
        <v>30</v>
      </c>
      <c r="B40" s="64">
        <f>SUM(B41:B46)</f>
        <v>7</v>
      </c>
      <c r="C40" s="65">
        <f>SUM(C41:C46)</f>
        <v>177</v>
      </c>
      <c r="D40" s="64">
        <f t="shared" ref="D40:AG40" si="20">SUM(D41:D46)</f>
        <v>6</v>
      </c>
      <c r="E40" s="65">
        <f t="shared" si="20"/>
        <v>149</v>
      </c>
      <c r="F40" s="64">
        <f t="shared" si="20"/>
        <v>6</v>
      </c>
      <c r="G40" s="65">
        <f t="shared" si="20"/>
        <v>163</v>
      </c>
      <c r="H40" s="64">
        <f t="shared" si="20"/>
        <v>5</v>
      </c>
      <c r="I40" s="65">
        <f t="shared" si="20"/>
        <v>141</v>
      </c>
      <c r="J40" s="64">
        <f t="shared" si="20"/>
        <v>24</v>
      </c>
      <c r="K40" s="65">
        <f t="shared" si="20"/>
        <v>630</v>
      </c>
      <c r="L40" s="64">
        <f t="shared" si="20"/>
        <v>6</v>
      </c>
      <c r="M40" s="65">
        <f t="shared" si="20"/>
        <v>154</v>
      </c>
      <c r="N40" s="64">
        <f t="shared" si="20"/>
        <v>5</v>
      </c>
      <c r="O40" s="65">
        <f t="shared" si="20"/>
        <v>134</v>
      </c>
      <c r="P40" s="64">
        <f t="shared" si="20"/>
        <v>6</v>
      </c>
      <c r="Q40" s="65">
        <f t="shared" si="20"/>
        <v>134</v>
      </c>
      <c r="R40" s="64">
        <f t="shared" si="20"/>
        <v>6</v>
      </c>
      <c r="S40" s="65">
        <f t="shared" si="20"/>
        <v>143</v>
      </c>
      <c r="T40" s="64">
        <f t="shared" si="20"/>
        <v>6</v>
      </c>
      <c r="U40" s="65">
        <f t="shared" si="20"/>
        <v>142</v>
      </c>
      <c r="V40" s="64">
        <f t="shared" si="20"/>
        <v>29</v>
      </c>
      <c r="W40" s="65">
        <f t="shared" si="20"/>
        <v>707</v>
      </c>
      <c r="X40" s="64">
        <f t="shared" si="20"/>
        <v>3</v>
      </c>
      <c r="Y40" s="65">
        <f t="shared" si="20"/>
        <v>77</v>
      </c>
      <c r="Z40" s="64">
        <f t="shared" si="20"/>
        <v>3</v>
      </c>
      <c r="AA40" s="65">
        <f t="shared" si="20"/>
        <v>77</v>
      </c>
      <c r="AB40" s="64">
        <f t="shared" si="20"/>
        <v>6</v>
      </c>
      <c r="AC40" s="65">
        <f t="shared" si="20"/>
        <v>154</v>
      </c>
      <c r="AD40" s="64">
        <f t="shared" si="20"/>
        <v>0</v>
      </c>
      <c r="AE40" s="65">
        <f t="shared" si="20"/>
        <v>0</v>
      </c>
      <c r="AF40" s="64">
        <f t="shared" si="20"/>
        <v>59</v>
      </c>
      <c r="AG40" s="65">
        <f t="shared" si="20"/>
        <v>1491</v>
      </c>
    </row>
    <row r="41" spans="1:33" x14ac:dyDescent="0.25">
      <c r="A41" s="23" t="s">
        <v>20</v>
      </c>
      <c r="B41" s="24">
        <f>7-B42-B45-B46</f>
        <v>7</v>
      </c>
      <c r="C41" s="25">
        <f>177-C42-C45-C46</f>
        <v>177</v>
      </c>
      <c r="D41" s="24">
        <f>6-D42-D45-D46</f>
        <v>6</v>
      </c>
      <c r="E41" s="25">
        <f>149-E42-E45-E46</f>
        <v>147</v>
      </c>
      <c r="F41" s="24">
        <f>6-F42-F45-F46</f>
        <v>6</v>
      </c>
      <c r="G41" s="25">
        <f>163-G42-G45-G46</f>
        <v>161</v>
      </c>
      <c r="H41" s="24">
        <f>5-H42-H45-H46</f>
        <v>5</v>
      </c>
      <c r="I41" s="25">
        <f>141-I42-I45-I46</f>
        <v>140</v>
      </c>
      <c r="J41" s="26">
        <f t="shared" si="19"/>
        <v>24</v>
      </c>
      <c r="K41" s="25">
        <f t="shared" si="19"/>
        <v>625</v>
      </c>
      <c r="L41" s="24">
        <f>6-L42-L45-L46</f>
        <v>6</v>
      </c>
      <c r="M41" s="25">
        <f>154-M42-M45-M46</f>
        <v>153</v>
      </c>
      <c r="N41" s="24">
        <f>5-N42-N45-N46</f>
        <v>5</v>
      </c>
      <c r="O41" s="25">
        <f>134-O42-O45-O46</f>
        <v>134</v>
      </c>
      <c r="P41" s="24">
        <f>6-P42-P45-P46</f>
        <v>6</v>
      </c>
      <c r="Q41" s="25">
        <f>134-Q42-Q45-Q46</f>
        <v>132</v>
      </c>
      <c r="R41" s="24">
        <f>6-R42-R45-R46</f>
        <v>6</v>
      </c>
      <c r="S41" s="25">
        <f>143-S42-S45-S46</f>
        <v>143</v>
      </c>
      <c r="T41" s="24">
        <f>6-T42-T45-T46</f>
        <v>6</v>
      </c>
      <c r="U41" s="25">
        <f>142-U42-U45-U46</f>
        <v>140</v>
      </c>
      <c r="V41" s="27">
        <f>L41+N41+P41+R41+T41</f>
        <v>29</v>
      </c>
      <c r="W41" s="25">
        <f>M41+O41+Q41+S41+U41</f>
        <v>702</v>
      </c>
      <c r="X41" s="24">
        <f>3-X42-X45-X46</f>
        <v>3</v>
      </c>
      <c r="Y41" s="25">
        <f>77-Y42-Y45-Y46</f>
        <v>77</v>
      </c>
      <c r="Z41" s="24">
        <f>3-Z42-Z45-Z46</f>
        <v>3</v>
      </c>
      <c r="AA41" s="25">
        <f>77-AA42-AA45-AA46</f>
        <v>77</v>
      </c>
      <c r="AB41" s="27">
        <f>X41+Z41</f>
        <v>6</v>
      </c>
      <c r="AC41" s="28">
        <f>Y41+AA41</f>
        <v>154</v>
      </c>
      <c r="AD41" s="24">
        <f>0-AD42-AD45-AD46</f>
        <v>0</v>
      </c>
      <c r="AE41" s="25">
        <f>0-AE42-AE45-AE46</f>
        <v>0</v>
      </c>
      <c r="AF41" s="29">
        <f t="shared" si="14"/>
        <v>59</v>
      </c>
      <c r="AG41" s="30">
        <f t="shared" si="14"/>
        <v>1481</v>
      </c>
    </row>
    <row r="42" spans="1:33" x14ac:dyDescent="0.25">
      <c r="A42" s="31" t="s">
        <v>21</v>
      </c>
      <c r="B42" s="32"/>
      <c r="C42" s="33"/>
      <c r="D42" s="32"/>
      <c r="E42" s="33"/>
      <c r="F42" s="32"/>
      <c r="G42" s="33"/>
      <c r="H42" s="32"/>
      <c r="I42" s="33"/>
      <c r="J42" s="34">
        <f t="shared" si="19"/>
        <v>0</v>
      </c>
      <c r="K42" s="35">
        <f t="shared" si="19"/>
        <v>0</v>
      </c>
      <c r="L42" s="32"/>
      <c r="M42" s="33"/>
      <c r="N42" s="32"/>
      <c r="O42" s="33"/>
      <c r="P42" s="32"/>
      <c r="Q42" s="33"/>
      <c r="R42" s="32"/>
      <c r="S42" s="33"/>
      <c r="T42" s="32"/>
      <c r="U42" s="33"/>
      <c r="V42" s="36">
        <f>L42+N42+P42++R42+T42</f>
        <v>0</v>
      </c>
      <c r="W42" s="37">
        <f>M42+O42+Q42+S42+U42</f>
        <v>0</v>
      </c>
      <c r="X42" s="32"/>
      <c r="Y42" s="33"/>
      <c r="Z42" s="32"/>
      <c r="AA42" s="33"/>
      <c r="AB42" s="36">
        <f>X42+Z42</f>
        <v>0</v>
      </c>
      <c r="AC42" s="38">
        <f>Y42+AA42</f>
        <v>0</v>
      </c>
      <c r="AD42" s="32"/>
      <c r="AE42" s="33"/>
      <c r="AF42" s="39">
        <f t="shared" si="14"/>
        <v>0</v>
      </c>
      <c r="AG42" s="40">
        <f t="shared" si="14"/>
        <v>0</v>
      </c>
    </row>
    <row r="43" spans="1:33" x14ac:dyDescent="0.25">
      <c r="A43" s="41" t="s">
        <v>22</v>
      </c>
      <c r="B43" s="42"/>
      <c r="C43" s="43"/>
      <c r="D43" s="42"/>
      <c r="E43" s="43"/>
      <c r="F43" s="42"/>
      <c r="G43" s="43"/>
      <c r="H43" s="42"/>
      <c r="I43" s="43"/>
      <c r="J43" s="34">
        <f>B43+D43+F43+H43</f>
        <v>0</v>
      </c>
      <c r="K43" s="35">
        <f>C43+E43+G43+I43</f>
        <v>0</v>
      </c>
      <c r="L43" s="42"/>
      <c r="M43" s="43"/>
      <c r="N43" s="42"/>
      <c r="O43" s="43"/>
      <c r="P43" s="42"/>
      <c r="Q43" s="43"/>
      <c r="R43" s="42"/>
      <c r="S43" s="43"/>
      <c r="T43" s="42"/>
      <c r="U43" s="43"/>
      <c r="V43" s="36">
        <f>L43+N43+P43++R43+T43</f>
        <v>0</v>
      </c>
      <c r="W43" s="37">
        <f>M43+O43+Q43+S43+U43</f>
        <v>0</v>
      </c>
      <c r="X43" s="42"/>
      <c r="Y43" s="43"/>
      <c r="Z43" s="42"/>
      <c r="AA43" s="43"/>
      <c r="AB43" s="36">
        <f t="shared" ref="AB43:AC46" si="21">X43+Z43</f>
        <v>0</v>
      </c>
      <c r="AC43" s="38">
        <f t="shared" si="21"/>
        <v>0</v>
      </c>
      <c r="AD43" s="42"/>
      <c r="AE43" s="43"/>
      <c r="AF43" s="39">
        <f t="shared" si="14"/>
        <v>0</v>
      </c>
      <c r="AG43" s="40">
        <f t="shared" si="14"/>
        <v>0</v>
      </c>
    </row>
    <row r="44" spans="1:33" x14ac:dyDescent="0.25">
      <c r="A44" s="44" t="s">
        <v>23</v>
      </c>
      <c r="B44" s="45"/>
      <c r="C44" s="46"/>
      <c r="D44" s="45"/>
      <c r="E44" s="46"/>
      <c r="F44" s="45"/>
      <c r="G44" s="46"/>
      <c r="H44" s="45"/>
      <c r="I44" s="46"/>
      <c r="J44" s="47">
        <f t="shared" ref="J44:K49" si="22">B44+D44+F44+H44</f>
        <v>0</v>
      </c>
      <c r="K44" s="48">
        <f t="shared" si="22"/>
        <v>0</v>
      </c>
      <c r="L44" s="45"/>
      <c r="M44" s="46"/>
      <c r="N44" s="45"/>
      <c r="O44" s="46"/>
      <c r="P44" s="45"/>
      <c r="Q44" s="46"/>
      <c r="R44" s="45"/>
      <c r="S44" s="46"/>
      <c r="T44" s="45"/>
      <c r="U44" s="46"/>
      <c r="V44" s="36">
        <f>L44+N44+P44++R44+T44</f>
        <v>0</v>
      </c>
      <c r="W44" s="37">
        <f>M44+O44+Q44+S44+U44</f>
        <v>0</v>
      </c>
      <c r="X44" s="45"/>
      <c r="Y44" s="46"/>
      <c r="Z44" s="45"/>
      <c r="AA44" s="46"/>
      <c r="AB44" s="36">
        <f t="shared" si="21"/>
        <v>0</v>
      </c>
      <c r="AC44" s="38">
        <f t="shared" si="21"/>
        <v>0</v>
      </c>
      <c r="AD44" s="45"/>
      <c r="AE44" s="46"/>
      <c r="AF44" s="39">
        <f t="shared" si="14"/>
        <v>0</v>
      </c>
      <c r="AG44" s="40">
        <f t="shared" si="14"/>
        <v>0</v>
      </c>
    </row>
    <row r="45" spans="1:33" x14ac:dyDescent="0.25">
      <c r="A45" s="49" t="s">
        <v>24</v>
      </c>
      <c r="B45" s="50"/>
      <c r="C45" s="43">
        <f>0-C46</f>
        <v>0</v>
      </c>
      <c r="D45" s="50"/>
      <c r="E45" s="43">
        <f>2-E46</f>
        <v>2</v>
      </c>
      <c r="F45" s="50"/>
      <c r="G45" s="43">
        <f>2-G46</f>
        <v>2</v>
      </c>
      <c r="H45" s="50"/>
      <c r="I45" s="43">
        <f>1-I46</f>
        <v>0</v>
      </c>
      <c r="J45" s="34">
        <f t="shared" si="22"/>
        <v>0</v>
      </c>
      <c r="K45" s="35">
        <f t="shared" si="22"/>
        <v>4</v>
      </c>
      <c r="L45" s="50"/>
      <c r="M45" s="43">
        <f>1-M46</f>
        <v>1</v>
      </c>
      <c r="N45" s="50"/>
      <c r="O45" s="43">
        <f>0-O46</f>
        <v>0</v>
      </c>
      <c r="P45" s="50"/>
      <c r="Q45" s="43">
        <f>2-Q46</f>
        <v>0</v>
      </c>
      <c r="R45" s="50"/>
      <c r="S45" s="43">
        <f>0-S46</f>
        <v>0</v>
      </c>
      <c r="T45" s="50"/>
      <c r="U45" s="43">
        <f>2-U46</f>
        <v>2</v>
      </c>
      <c r="V45" s="36">
        <f>L45+N45+P45++R45+T45</f>
        <v>0</v>
      </c>
      <c r="W45" s="37">
        <f>M45+O45+Q45+S45+U45</f>
        <v>3</v>
      </c>
      <c r="X45" s="50"/>
      <c r="Y45" s="43">
        <f>0-Y46</f>
        <v>0</v>
      </c>
      <c r="Z45" s="50"/>
      <c r="AA45" s="43">
        <f>0-AA46</f>
        <v>0</v>
      </c>
      <c r="AB45" s="36">
        <f t="shared" si="21"/>
        <v>0</v>
      </c>
      <c r="AC45" s="38">
        <f t="shared" si="21"/>
        <v>0</v>
      </c>
      <c r="AD45" s="50"/>
      <c r="AE45" s="43">
        <f>0-AE46</f>
        <v>0</v>
      </c>
      <c r="AF45" s="51">
        <f t="shared" si="14"/>
        <v>0</v>
      </c>
      <c r="AG45" s="52">
        <f t="shared" si="14"/>
        <v>7</v>
      </c>
    </row>
    <row r="46" spans="1:33" ht="15.75" thickBot="1" x14ac:dyDescent="0.3">
      <c r="A46" s="53" t="s">
        <v>25</v>
      </c>
      <c r="B46" s="54"/>
      <c r="C46" s="55"/>
      <c r="D46" s="54"/>
      <c r="E46" s="55"/>
      <c r="F46" s="54"/>
      <c r="G46" s="55"/>
      <c r="H46" s="54"/>
      <c r="I46" s="55">
        <v>1</v>
      </c>
      <c r="J46" s="56">
        <f t="shared" si="22"/>
        <v>0</v>
      </c>
      <c r="K46" s="57">
        <f t="shared" si="22"/>
        <v>1</v>
      </c>
      <c r="L46" s="54"/>
      <c r="M46" s="55"/>
      <c r="N46" s="54"/>
      <c r="O46" s="55"/>
      <c r="P46" s="54"/>
      <c r="Q46" s="55">
        <v>2</v>
      </c>
      <c r="R46" s="54"/>
      <c r="S46" s="55"/>
      <c r="T46" s="54"/>
      <c r="U46" s="55"/>
      <c r="V46" s="36">
        <f>L46+N46+P46++R46+T46</f>
        <v>0</v>
      </c>
      <c r="W46" s="37">
        <f>M46+O46+Q46+S46+U46</f>
        <v>2</v>
      </c>
      <c r="X46" s="54"/>
      <c r="Y46" s="55"/>
      <c r="Z46" s="54"/>
      <c r="AA46" s="55"/>
      <c r="AB46" s="36">
        <f t="shared" si="21"/>
        <v>0</v>
      </c>
      <c r="AC46" s="38">
        <f t="shared" si="21"/>
        <v>0</v>
      </c>
      <c r="AD46" s="54"/>
      <c r="AE46" s="55"/>
      <c r="AF46" s="62">
        <f t="shared" si="14"/>
        <v>0</v>
      </c>
      <c r="AG46" s="63">
        <f t="shared" si="14"/>
        <v>3</v>
      </c>
    </row>
    <row r="47" spans="1:33" ht="15.75" thickBot="1" x14ac:dyDescent="0.3">
      <c r="A47" s="69" t="s">
        <v>31</v>
      </c>
      <c r="B47" s="64">
        <f>SUM(B48:B53)</f>
        <v>6</v>
      </c>
      <c r="C47" s="65">
        <f>SUM(C48:C53)</f>
        <v>149</v>
      </c>
      <c r="D47" s="64">
        <f t="shared" ref="D47:AG47" si="23">SUM(D48:D53)</f>
        <v>5</v>
      </c>
      <c r="E47" s="65">
        <f t="shared" si="23"/>
        <v>135</v>
      </c>
      <c r="F47" s="64">
        <f t="shared" si="23"/>
        <v>7</v>
      </c>
      <c r="G47" s="65">
        <f t="shared" si="23"/>
        <v>174</v>
      </c>
      <c r="H47" s="64">
        <f t="shared" si="23"/>
        <v>6</v>
      </c>
      <c r="I47" s="65">
        <f t="shared" si="23"/>
        <v>162</v>
      </c>
      <c r="J47" s="64">
        <f t="shared" si="23"/>
        <v>24</v>
      </c>
      <c r="K47" s="65">
        <f t="shared" si="23"/>
        <v>620</v>
      </c>
      <c r="L47" s="64">
        <f t="shared" si="23"/>
        <v>6</v>
      </c>
      <c r="M47" s="65">
        <f t="shared" si="23"/>
        <v>154</v>
      </c>
      <c r="N47" s="64">
        <f t="shared" si="23"/>
        <v>5</v>
      </c>
      <c r="O47" s="65">
        <f t="shared" si="23"/>
        <v>124</v>
      </c>
      <c r="P47" s="64">
        <f t="shared" si="23"/>
        <v>3</v>
      </c>
      <c r="Q47" s="65">
        <f t="shared" si="23"/>
        <v>72</v>
      </c>
      <c r="R47" s="64">
        <f t="shared" si="23"/>
        <v>3</v>
      </c>
      <c r="S47" s="65">
        <f t="shared" si="23"/>
        <v>70</v>
      </c>
      <c r="T47" s="64">
        <f t="shared" si="23"/>
        <v>3</v>
      </c>
      <c r="U47" s="65">
        <f t="shared" si="23"/>
        <v>65</v>
      </c>
      <c r="V47" s="64">
        <f t="shared" si="23"/>
        <v>20</v>
      </c>
      <c r="W47" s="65">
        <f t="shared" si="23"/>
        <v>485</v>
      </c>
      <c r="X47" s="64">
        <f t="shared" si="23"/>
        <v>2</v>
      </c>
      <c r="Y47" s="65">
        <f t="shared" si="23"/>
        <v>45</v>
      </c>
      <c r="Z47" s="64">
        <f t="shared" si="23"/>
        <v>2</v>
      </c>
      <c r="AA47" s="65">
        <f t="shared" si="23"/>
        <v>34</v>
      </c>
      <c r="AB47" s="64">
        <f t="shared" si="23"/>
        <v>4</v>
      </c>
      <c r="AC47" s="65">
        <f t="shared" si="23"/>
        <v>79</v>
      </c>
      <c r="AD47" s="64">
        <f t="shared" si="23"/>
        <v>0</v>
      </c>
      <c r="AE47" s="65">
        <f t="shared" si="23"/>
        <v>0</v>
      </c>
      <c r="AF47" s="64">
        <f t="shared" si="23"/>
        <v>48</v>
      </c>
      <c r="AG47" s="65">
        <f t="shared" si="23"/>
        <v>1184</v>
      </c>
    </row>
    <row r="48" spans="1:33" x14ac:dyDescent="0.25">
      <c r="A48" s="23" t="s">
        <v>20</v>
      </c>
      <c r="B48" s="24">
        <f>6-B49-B52-B53</f>
        <v>6</v>
      </c>
      <c r="C48" s="25">
        <f>149-C49-C52-C53</f>
        <v>149</v>
      </c>
      <c r="D48" s="24">
        <f>5-D49-D52-D53</f>
        <v>5</v>
      </c>
      <c r="E48" s="25">
        <f>135-E49-E52-E53</f>
        <v>135</v>
      </c>
      <c r="F48" s="24">
        <f>7-F49-F52-F53</f>
        <v>7</v>
      </c>
      <c r="G48" s="25">
        <f>174-G49-G52-G53</f>
        <v>174</v>
      </c>
      <c r="H48" s="24">
        <f>6-H49-H52-H53</f>
        <v>6</v>
      </c>
      <c r="I48" s="25">
        <f>162-I49-I52-I53</f>
        <v>162</v>
      </c>
      <c r="J48" s="26">
        <f t="shared" si="22"/>
        <v>24</v>
      </c>
      <c r="K48" s="25">
        <f t="shared" si="22"/>
        <v>620</v>
      </c>
      <c r="L48" s="24">
        <f>6-L49-L52-L53</f>
        <v>0</v>
      </c>
      <c r="M48" s="25">
        <f>154-M49-M52-M53</f>
        <v>0</v>
      </c>
      <c r="N48" s="24">
        <f>5-N49-N52-N53</f>
        <v>0</v>
      </c>
      <c r="O48" s="25">
        <f>124-O49-O52-O53</f>
        <v>0</v>
      </c>
      <c r="P48" s="24">
        <f>3-P49-P52-P53</f>
        <v>0</v>
      </c>
      <c r="Q48" s="25">
        <f>72-Q49-Q52-Q53</f>
        <v>0</v>
      </c>
      <c r="R48" s="24">
        <f>3-R49-R52-R53</f>
        <v>0</v>
      </c>
      <c r="S48" s="25">
        <f>70-S49-S52-S53</f>
        <v>0</v>
      </c>
      <c r="T48" s="24">
        <f>3-T49-T52-T53</f>
        <v>0</v>
      </c>
      <c r="U48" s="25">
        <f>65-U49-U52-U53</f>
        <v>0</v>
      </c>
      <c r="V48" s="27">
        <f>L48+N48+P48+R48+T48</f>
        <v>0</v>
      </c>
      <c r="W48" s="25">
        <f>M48+O48+Q48+S48+U48</f>
        <v>0</v>
      </c>
      <c r="X48" s="24">
        <f>2-X49-X52-X53</f>
        <v>2</v>
      </c>
      <c r="Y48" s="25">
        <f>45-Y49-Y52-Y53</f>
        <v>45</v>
      </c>
      <c r="Z48" s="24">
        <f>2-Z49-Z52-Z53</f>
        <v>2</v>
      </c>
      <c r="AA48" s="25">
        <f>34-AA49-AA52-AA53</f>
        <v>34</v>
      </c>
      <c r="AB48" s="27">
        <f>X48+Z48</f>
        <v>4</v>
      </c>
      <c r="AC48" s="28">
        <f>Y48+AA48</f>
        <v>79</v>
      </c>
      <c r="AD48" s="24">
        <f>0-AD49-AD52-AD53</f>
        <v>0</v>
      </c>
      <c r="AE48" s="25">
        <f>0-AE49-AE52-AE53</f>
        <v>0</v>
      </c>
      <c r="AF48" s="29">
        <f t="shared" si="14"/>
        <v>28</v>
      </c>
      <c r="AG48" s="30">
        <f t="shared" si="14"/>
        <v>699</v>
      </c>
    </row>
    <row r="49" spans="1:33" x14ac:dyDescent="0.25">
      <c r="A49" s="31" t="s">
        <v>21</v>
      </c>
      <c r="B49" s="32"/>
      <c r="C49" s="33"/>
      <c r="D49" s="32"/>
      <c r="E49" s="33"/>
      <c r="F49" s="32"/>
      <c r="G49" s="33"/>
      <c r="H49" s="32"/>
      <c r="I49" s="33"/>
      <c r="J49" s="34">
        <f t="shared" si="22"/>
        <v>0</v>
      </c>
      <c r="K49" s="35">
        <f t="shared" si="22"/>
        <v>0</v>
      </c>
      <c r="L49" s="32">
        <v>6</v>
      </c>
      <c r="M49" s="33">
        <v>154</v>
      </c>
      <c r="N49" s="32">
        <v>5</v>
      </c>
      <c r="O49" s="33">
        <v>124</v>
      </c>
      <c r="P49" s="32">
        <v>3</v>
      </c>
      <c r="Q49" s="33">
        <v>72</v>
      </c>
      <c r="R49" s="32">
        <v>3</v>
      </c>
      <c r="S49" s="33">
        <v>70</v>
      </c>
      <c r="T49" s="32">
        <v>3</v>
      </c>
      <c r="U49" s="33">
        <v>65</v>
      </c>
      <c r="V49" s="36">
        <f>L49+N49+P49++R49+T49</f>
        <v>20</v>
      </c>
      <c r="W49" s="37">
        <f>M49+O49+Q49+S49+U49</f>
        <v>485</v>
      </c>
      <c r="X49" s="32"/>
      <c r="Y49" s="33"/>
      <c r="Z49" s="32"/>
      <c r="AA49" s="33"/>
      <c r="AB49" s="36">
        <f>X49+Z49</f>
        <v>0</v>
      </c>
      <c r="AC49" s="38">
        <f>Y49+AA49</f>
        <v>0</v>
      </c>
      <c r="AD49" s="32"/>
      <c r="AE49" s="33"/>
      <c r="AF49" s="39">
        <f t="shared" si="14"/>
        <v>20</v>
      </c>
      <c r="AG49" s="40">
        <f t="shared" si="14"/>
        <v>485</v>
      </c>
    </row>
    <row r="50" spans="1:33" x14ac:dyDescent="0.25">
      <c r="A50" s="41" t="s">
        <v>22</v>
      </c>
      <c r="B50" s="42"/>
      <c r="C50" s="43"/>
      <c r="D50" s="42"/>
      <c r="E50" s="43"/>
      <c r="F50" s="42"/>
      <c r="G50" s="43"/>
      <c r="H50" s="42"/>
      <c r="I50" s="43"/>
      <c r="J50" s="34">
        <f>B50+D50+F50+H50</f>
        <v>0</v>
      </c>
      <c r="K50" s="35">
        <f>C50+E50+G50+I50</f>
        <v>0</v>
      </c>
      <c r="L50" s="42"/>
      <c r="M50" s="43"/>
      <c r="N50" s="42"/>
      <c r="O50" s="43"/>
      <c r="P50" s="42"/>
      <c r="Q50" s="43"/>
      <c r="R50" s="42"/>
      <c r="S50" s="43"/>
      <c r="T50" s="42"/>
      <c r="U50" s="43"/>
      <c r="V50" s="36">
        <f>L50+N50+P50++R50+T50</f>
        <v>0</v>
      </c>
      <c r="W50" s="37">
        <f t="shared" ref="W50:W72" si="24">M50+O50+Q50+S50+U50</f>
        <v>0</v>
      </c>
      <c r="X50" s="42"/>
      <c r="Y50" s="43"/>
      <c r="Z50" s="42"/>
      <c r="AA50" s="43"/>
      <c r="AB50" s="36">
        <f t="shared" ref="AB50:AC53" si="25">X50+Z50</f>
        <v>0</v>
      </c>
      <c r="AC50" s="38">
        <f t="shared" si="25"/>
        <v>0</v>
      </c>
      <c r="AD50" s="42"/>
      <c r="AE50" s="43"/>
      <c r="AF50" s="39">
        <f t="shared" si="14"/>
        <v>0</v>
      </c>
      <c r="AG50" s="40">
        <f t="shared" si="14"/>
        <v>0</v>
      </c>
    </row>
    <row r="51" spans="1:33" x14ac:dyDescent="0.25">
      <c r="A51" s="44" t="s">
        <v>23</v>
      </c>
      <c r="B51" s="45"/>
      <c r="C51" s="46"/>
      <c r="D51" s="45"/>
      <c r="E51" s="46"/>
      <c r="F51" s="45"/>
      <c r="G51" s="46"/>
      <c r="H51" s="45"/>
      <c r="I51" s="46"/>
      <c r="J51" s="47">
        <f t="shared" ref="J51:K66" si="26">B51+D51+F51+H51</f>
        <v>0</v>
      </c>
      <c r="K51" s="48">
        <f t="shared" si="26"/>
        <v>0</v>
      </c>
      <c r="L51" s="45"/>
      <c r="M51" s="46"/>
      <c r="N51" s="45"/>
      <c r="O51" s="46"/>
      <c r="P51" s="45"/>
      <c r="Q51" s="46"/>
      <c r="R51" s="45"/>
      <c r="S51" s="46"/>
      <c r="T51" s="45"/>
      <c r="U51" s="46"/>
      <c r="V51" s="36">
        <f>L51+N51+P51++R51+T51</f>
        <v>0</v>
      </c>
      <c r="W51" s="37">
        <f t="shared" si="24"/>
        <v>0</v>
      </c>
      <c r="X51" s="45"/>
      <c r="Y51" s="46"/>
      <c r="Z51" s="45"/>
      <c r="AA51" s="46"/>
      <c r="AB51" s="36">
        <f t="shared" si="25"/>
        <v>0</v>
      </c>
      <c r="AC51" s="38">
        <f t="shared" si="25"/>
        <v>0</v>
      </c>
      <c r="AD51" s="45"/>
      <c r="AE51" s="46"/>
      <c r="AF51" s="39">
        <f t="shared" si="14"/>
        <v>0</v>
      </c>
      <c r="AG51" s="40">
        <f t="shared" si="14"/>
        <v>0</v>
      </c>
    </row>
    <row r="52" spans="1:33" x14ac:dyDescent="0.25">
      <c r="A52" s="49" t="s">
        <v>24</v>
      </c>
      <c r="B52" s="50"/>
      <c r="C52" s="43">
        <f>0-C53</f>
        <v>0</v>
      </c>
      <c r="D52" s="50"/>
      <c r="E52" s="43">
        <f>0-E53</f>
        <v>0</v>
      </c>
      <c r="F52" s="50"/>
      <c r="G52" s="43">
        <f>0-G53</f>
        <v>0</v>
      </c>
      <c r="H52" s="50"/>
      <c r="I52" s="43">
        <f>0-I53</f>
        <v>0</v>
      </c>
      <c r="J52" s="34">
        <f t="shared" si="26"/>
        <v>0</v>
      </c>
      <c r="K52" s="35">
        <f t="shared" si="26"/>
        <v>0</v>
      </c>
      <c r="L52" s="50"/>
      <c r="M52" s="43">
        <f>0-M53</f>
        <v>0</v>
      </c>
      <c r="N52" s="50"/>
      <c r="O52" s="43">
        <f>0-O53</f>
        <v>0</v>
      </c>
      <c r="P52" s="50"/>
      <c r="Q52" s="43">
        <f>0-Q53</f>
        <v>0</v>
      </c>
      <c r="R52" s="50"/>
      <c r="S52" s="43">
        <f>0-S53</f>
        <v>0</v>
      </c>
      <c r="T52" s="50"/>
      <c r="U52" s="43">
        <f>0-U53</f>
        <v>0</v>
      </c>
      <c r="V52" s="36">
        <f>L52+N52+P52++R52+T52</f>
        <v>0</v>
      </c>
      <c r="W52" s="37">
        <f t="shared" si="24"/>
        <v>0</v>
      </c>
      <c r="X52" s="50"/>
      <c r="Y52" s="43">
        <f>0-Y53</f>
        <v>0</v>
      </c>
      <c r="Z52" s="50"/>
      <c r="AA52" s="43">
        <f>0-AA53</f>
        <v>0</v>
      </c>
      <c r="AB52" s="36">
        <f t="shared" si="25"/>
        <v>0</v>
      </c>
      <c r="AC52" s="38">
        <f t="shared" si="25"/>
        <v>0</v>
      </c>
      <c r="AD52" s="50"/>
      <c r="AE52" s="43">
        <f>0-AE53</f>
        <v>0</v>
      </c>
      <c r="AF52" s="51">
        <f t="shared" si="14"/>
        <v>0</v>
      </c>
      <c r="AG52" s="52">
        <f t="shared" si="14"/>
        <v>0</v>
      </c>
    </row>
    <row r="53" spans="1:33" ht="15.75" thickBot="1" x14ac:dyDescent="0.3">
      <c r="A53" s="53" t="s">
        <v>25</v>
      </c>
      <c r="B53" s="54"/>
      <c r="C53" s="55"/>
      <c r="D53" s="54"/>
      <c r="E53" s="55"/>
      <c r="F53" s="54"/>
      <c r="G53" s="55"/>
      <c r="H53" s="54"/>
      <c r="I53" s="55"/>
      <c r="J53" s="56">
        <f t="shared" si="26"/>
        <v>0</v>
      </c>
      <c r="K53" s="57">
        <f t="shared" si="26"/>
        <v>0</v>
      </c>
      <c r="L53" s="54"/>
      <c r="M53" s="55"/>
      <c r="N53" s="54"/>
      <c r="O53" s="55"/>
      <c r="P53" s="54"/>
      <c r="Q53" s="55"/>
      <c r="R53" s="54"/>
      <c r="S53" s="55"/>
      <c r="T53" s="54"/>
      <c r="U53" s="55"/>
      <c r="V53" s="36">
        <f>L53+N53+P53++R53+T53</f>
        <v>0</v>
      </c>
      <c r="W53" s="37">
        <f t="shared" si="24"/>
        <v>0</v>
      </c>
      <c r="X53" s="54"/>
      <c r="Y53" s="55"/>
      <c r="Z53" s="54"/>
      <c r="AA53" s="55"/>
      <c r="AB53" s="36">
        <f t="shared" si="25"/>
        <v>0</v>
      </c>
      <c r="AC53" s="38">
        <f t="shared" si="25"/>
        <v>0</v>
      </c>
      <c r="AD53" s="54"/>
      <c r="AE53" s="55"/>
      <c r="AF53" s="62">
        <f t="shared" si="14"/>
        <v>0</v>
      </c>
      <c r="AG53" s="63">
        <f t="shared" si="14"/>
        <v>0</v>
      </c>
    </row>
    <row r="54" spans="1:33" ht="15.75" thickBot="1" x14ac:dyDescent="0.3">
      <c r="A54" s="70" t="s">
        <v>32</v>
      </c>
      <c r="B54" s="64">
        <f>SUM(B55:B60)</f>
        <v>10</v>
      </c>
      <c r="C54" s="65">
        <f>SUM(C55:C60)</f>
        <v>266</v>
      </c>
      <c r="D54" s="64">
        <f t="shared" ref="D54:AG54" si="27">SUM(D55:D60)</f>
        <v>9</v>
      </c>
      <c r="E54" s="65">
        <f t="shared" si="27"/>
        <v>246</v>
      </c>
      <c r="F54" s="64">
        <f t="shared" si="27"/>
        <v>8</v>
      </c>
      <c r="G54" s="65">
        <f t="shared" si="27"/>
        <v>233</v>
      </c>
      <c r="H54" s="64">
        <f t="shared" si="27"/>
        <v>8</v>
      </c>
      <c r="I54" s="65">
        <f t="shared" si="27"/>
        <v>216</v>
      </c>
      <c r="J54" s="64">
        <f t="shared" si="27"/>
        <v>35</v>
      </c>
      <c r="K54" s="65">
        <f t="shared" si="27"/>
        <v>961</v>
      </c>
      <c r="L54" s="64">
        <f t="shared" si="27"/>
        <v>0</v>
      </c>
      <c r="M54" s="65">
        <f t="shared" si="27"/>
        <v>0</v>
      </c>
      <c r="N54" s="64">
        <f t="shared" si="27"/>
        <v>0</v>
      </c>
      <c r="O54" s="65">
        <f t="shared" si="27"/>
        <v>0</v>
      </c>
      <c r="P54" s="64">
        <f t="shared" si="27"/>
        <v>0</v>
      </c>
      <c r="Q54" s="65">
        <f t="shared" si="27"/>
        <v>0</v>
      </c>
      <c r="R54" s="64">
        <f t="shared" si="27"/>
        <v>0</v>
      </c>
      <c r="S54" s="65">
        <f t="shared" si="27"/>
        <v>0</v>
      </c>
      <c r="T54" s="64">
        <f t="shared" si="27"/>
        <v>0</v>
      </c>
      <c r="U54" s="65">
        <f t="shared" si="27"/>
        <v>0</v>
      </c>
      <c r="V54" s="64">
        <f t="shared" si="27"/>
        <v>0</v>
      </c>
      <c r="W54" s="65">
        <f t="shared" si="27"/>
        <v>0</v>
      </c>
      <c r="X54" s="64">
        <f t="shared" si="27"/>
        <v>0</v>
      </c>
      <c r="Y54" s="65">
        <f t="shared" si="27"/>
        <v>0</v>
      </c>
      <c r="Z54" s="64">
        <f t="shared" si="27"/>
        <v>0</v>
      </c>
      <c r="AA54" s="65">
        <f t="shared" si="27"/>
        <v>0</v>
      </c>
      <c r="AB54" s="64">
        <f t="shared" si="27"/>
        <v>0</v>
      </c>
      <c r="AC54" s="65">
        <f t="shared" si="27"/>
        <v>0</v>
      </c>
      <c r="AD54" s="64">
        <f t="shared" si="27"/>
        <v>0</v>
      </c>
      <c r="AE54" s="65">
        <f t="shared" si="27"/>
        <v>0</v>
      </c>
      <c r="AF54" s="64">
        <f t="shared" si="27"/>
        <v>35</v>
      </c>
      <c r="AG54" s="65">
        <f t="shared" si="27"/>
        <v>961</v>
      </c>
    </row>
    <row r="55" spans="1:33" x14ac:dyDescent="0.25">
      <c r="A55" s="23" t="s">
        <v>20</v>
      </c>
      <c r="B55" s="24">
        <f>10-B56-B59-B60</f>
        <v>10</v>
      </c>
      <c r="C55" s="25">
        <f>266-C56-C59-C60</f>
        <v>266</v>
      </c>
      <c r="D55" s="24">
        <f>9-D56-D59-D60</f>
        <v>9</v>
      </c>
      <c r="E55" s="25">
        <f>246-E56-E59-E60</f>
        <v>245</v>
      </c>
      <c r="F55" s="24">
        <f>8-F56-F59-F60</f>
        <v>8</v>
      </c>
      <c r="G55" s="25">
        <f>233-G56-G59-G60</f>
        <v>233</v>
      </c>
      <c r="H55" s="24">
        <f>8-H56-H59-H60</f>
        <v>8</v>
      </c>
      <c r="I55" s="25">
        <f>216-I56-I59-I60</f>
        <v>216</v>
      </c>
      <c r="J55" s="26">
        <f t="shared" si="26"/>
        <v>35</v>
      </c>
      <c r="K55" s="25">
        <f t="shared" si="26"/>
        <v>960</v>
      </c>
      <c r="L55" s="24">
        <f t="shared" ref="L55:U55" si="28">0-L56-L59-L60</f>
        <v>0</v>
      </c>
      <c r="M55" s="25">
        <f t="shared" si="28"/>
        <v>0</v>
      </c>
      <c r="N55" s="24">
        <f t="shared" si="28"/>
        <v>0</v>
      </c>
      <c r="O55" s="25">
        <f t="shared" si="28"/>
        <v>0</v>
      </c>
      <c r="P55" s="24">
        <f t="shared" si="28"/>
        <v>0</v>
      </c>
      <c r="Q55" s="25">
        <f t="shared" si="28"/>
        <v>0</v>
      </c>
      <c r="R55" s="24">
        <f t="shared" si="28"/>
        <v>0</v>
      </c>
      <c r="S55" s="25">
        <f t="shared" si="28"/>
        <v>0</v>
      </c>
      <c r="T55" s="24">
        <f t="shared" si="28"/>
        <v>0</v>
      </c>
      <c r="U55" s="25">
        <f t="shared" si="28"/>
        <v>0</v>
      </c>
      <c r="V55" s="27">
        <f>L55+N55+P55+R55+T55</f>
        <v>0</v>
      </c>
      <c r="W55" s="25">
        <f t="shared" si="24"/>
        <v>0</v>
      </c>
      <c r="X55" s="24">
        <f>0-X56-X59-X60</f>
        <v>0</v>
      </c>
      <c r="Y55" s="25">
        <f>0-Y56-Y59-Y60</f>
        <v>0</v>
      </c>
      <c r="Z55" s="24">
        <f>0-Z56-Z59-Z60</f>
        <v>0</v>
      </c>
      <c r="AA55" s="25">
        <f>0-AA56-AA59-AA60</f>
        <v>0</v>
      </c>
      <c r="AB55" s="27">
        <f>X55+Z55</f>
        <v>0</v>
      </c>
      <c r="AC55" s="28">
        <f>Y55+AA55</f>
        <v>0</v>
      </c>
      <c r="AD55" s="24">
        <f>0-AD56-AD59-AD60</f>
        <v>0</v>
      </c>
      <c r="AE55" s="25">
        <f>0-AE56-AE59-AE60</f>
        <v>0</v>
      </c>
      <c r="AF55" s="29">
        <f t="shared" si="14"/>
        <v>35</v>
      </c>
      <c r="AG55" s="30">
        <f t="shared" si="14"/>
        <v>960</v>
      </c>
    </row>
    <row r="56" spans="1:33" x14ac:dyDescent="0.25">
      <c r="A56" s="31" t="s">
        <v>21</v>
      </c>
      <c r="B56" s="32"/>
      <c r="C56" s="33"/>
      <c r="D56" s="32"/>
      <c r="E56" s="33"/>
      <c r="F56" s="32"/>
      <c r="G56" s="33"/>
      <c r="H56" s="32"/>
      <c r="I56" s="33"/>
      <c r="J56" s="34">
        <f t="shared" si="26"/>
        <v>0</v>
      </c>
      <c r="K56" s="35">
        <f t="shared" si="26"/>
        <v>0</v>
      </c>
      <c r="L56" s="32"/>
      <c r="M56" s="33"/>
      <c r="N56" s="32"/>
      <c r="O56" s="33"/>
      <c r="P56" s="32"/>
      <c r="Q56" s="33"/>
      <c r="R56" s="32"/>
      <c r="S56" s="33"/>
      <c r="T56" s="32"/>
      <c r="U56" s="33"/>
      <c r="V56" s="36">
        <f>L56+N56+P56++R56+T56</f>
        <v>0</v>
      </c>
      <c r="W56" s="37">
        <f t="shared" si="24"/>
        <v>0</v>
      </c>
      <c r="X56" s="32"/>
      <c r="Y56" s="33"/>
      <c r="Z56" s="32"/>
      <c r="AA56" s="33"/>
      <c r="AB56" s="36">
        <f>X56+Z56</f>
        <v>0</v>
      </c>
      <c r="AC56" s="38">
        <f>Y56+AA56</f>
        <v>0</v>
      </c>
      <c r="AD56" s="32"/>
      <c r="AE56" s="33"/>
      <c r="AF56" s="39">
        <f t="shared" si="14"/>
        <v>0</v>
      </c>
      <c r="AG56" s="40">
        <f t="shared" si="14"/>
        <v>0</v>
      </c>
    </row>
    <row r="57" spans="1:33" x14ac:dyDescent="0.25">
      <c r="A57" s="41" t="s">
        <v>22</v>
      </c>
      <c r="B57" s="42"/>
      <c r="C57" s="43"/>
      <c r="D57" s="42"/>
      <c r="E57" s="43"/>
      <c r="F57" s="42"/>
      <c r="G57" s="43"/>
      <c r="H57" s="42"/>
      <c r="I57" s="43"/>
      <c r="J57" s="34">
        <f>B57+D57+F57+H57</f>
        <v>0</v>
      </c>
      <c r="K57" s="35">
        <f>C57+E57+G57+I57</f>
        <v>0</v>
      </c>
      <c r="L57" s="42"/>
      <c r="M57" s="43"/>
      <c r="N57" s="42"/>
      <c r="O57" s="43"/>
      <c r="P57" s="42"/>
      <c r="Q57" s="43"/>
      <c r="R57" s="42"/>
      <c r="S57" s="43"/>
      <c r="T57" s="42"/>
      <c r="U57" s="43"/>
      <c r="V57" s="36">
        <f>L57+N57+P57++R57+T57</f>
        <v>0</v>
      </c>
      <c r="W57" s="37">
        <f t="shared" si="24"/>
        <v>0</v>
      </c>
      <c r="X57" s="42"/>
      <c r="Y57" s="43"/>
      <c r="Z57" s="42"/>
      <c r="AA57" s="43"/>
      <c r="AB57" s="36">
        <f t="shared" ref="AB57:AC72" si="29">X57+Z57</f>
        <v>0</v>
      </c>
      <c r="AC57" s="38">
        <f t="shared" si="29"/>
        <v>0</v>
      </c>
      <c r="AD57" s="42"/>
      <c r="AE57" s="43"/>
      <c r="AF57" s="39">
        <f t="shared" si="14"/>
        <v>0</v>
      </c>
      <c r="AG57" s="40">
        <f t="shared" si="14"/>
        <v>0</v>
      </c>
    </row>
    <row r="58" spans="1:33" x14ac:dyDescent="0.25">
      <c r="A58" s="44" t="s">
        <v>23</v>
      </c>
      <c r="B58" s="45"/>
      <c r="C58" s="46"/>
      <c r="D58" s="45"/>
      <c r="E58" s="46"/>
      <c r="F58" s="45"/>
      <c r="G58" s="46"/>
      <c r="H58" s="45"/>
      <c r="I58" s="46"/>
      <c r="J58" s="47">
        <f t="shared" ref="J58:K60" si="30">B58+D58+F58+H58</f>
        <v>0</v>
      </c>
      <c r="K58" s="48">
        <f t="shared" si="30"/>
        <v>0</v>
      </c>
      <c r="L58" s="45"/>
      <c r="M58" s="46"/>
      <c r="N58" s="45"/>
      <c r="O58" s="46"/>
      <c r="P58" s="45"/>
      <c r="Q58" s="46"/>
      <c r="R58" s="45"/>
      <c r="S58" s="46"/>
      <c r="T58" s="45"/>
      <c r="U58" s="46"/>
      <c r="V58" s="36">
        <f>L58+N58+P58++R58+T58</f>
        <v>0</v>
      </c>
      <c r="W58" s="37">
        <f t="shared" si="24"/>
        <v>0</v>
      </c>
      <c r="X58" s="45"/>
      <c r="Y58" s="46"/>
      <c r="Z58" s="45"/>
      <c r="AA58" s="46"/>
      <c r="AB58" s="36">
        <f t="shared" si="29"/>
        <v>0</v>
      </c>
      <c r="AC58" s="38">
        <f t="shared" si="29"/>
        <v>0</v>
      </c>
      <c r="AD58" s="45"/>
      <c r="AE58" s="46"/>
      <c r="AF58" s="39">
        <f t="shared" si="14"/>
        <v>0</v>
      </c>
      <c r="AG58" s="40">
        <f t="shared" si="14"/>
        <v>0</v>
      </c>
    </row>
    <row r="59" spans="1:33" x14ac:dyDescent="0.25">
      <c r="A59" s="49" t="s">
        <v>24</v>
      </c>
      <c r="B59" s="50"/>
      <c r="C59" s="43">
        <f>0-C60</f>
        <v>0</v>
      </c>
      <c r="D59" s="50"/>
      <c r="E59" s="43">
        <f>1-E60</f>
        <v>1</v>
      </c>
      <c r="F59" s="50"/>
      <c r="G59" s="43">
        <f>0-G60</f>
        <v>0</v>
      </c>
      <c r="H59" s="50"/>
      <c r="I59" s="43">
        <f>0-I60</f>
        <v>0</v>
      </c>
      <c r="J59" s="34">
        <f t="shared" si="30"/>
        <v>0</v>
      </c>
      <c r="K59" s="35">
        <f t="shared" si="30"/>
        <v>1</v>
      </c>
      <c r="L59" s="50"/>
      <c r="M59" s="43">
        <f>0-M60</f>
        <v>0</v>
      </c>
      <c r="N59" s="50"/>
      <c r="O59" s="43">
        <f>0-O60</f>
        <v>0</v>
      </c>
      <c r="P59" s="50"/>
      <c r="Q59" s="43">
        <f>0-Q60</f>
        <v>0</v>
      </c>
      <c r="R59" s="50"/>
      <c r="S59" s="43">
        <f>0-S60</f>
        <v>0</v>
      </c>
      <c r="T59" s="50"/>
      <c r="U59" s="43">
        <f>0-U60</f>
        <v>0</v>
      </c>
      <c r="V59" s="36">
        <f>L59+N59+P59++R59+T59</f>
        <v>0</v>
      </c>
      <c r="W59" s="37">
        <f t="shared" si="24"/>
        <v>0</v>
      </c>
      <c r="X59" s="50"/>
      <c r="Y59" s="43">
        <f>0-Y60</f>
        <v>0</v>
      </c>
      <c r="Z59" s="50"/>
      <c r="AA59" s="43">
        <f>0-AA60</f>
        <v>0</v>
      </c>
      <c r="AB59" s="36">
        <f t="shared" si="29"/>
        <v>0</v>
      </c>
      <c r="AC59" s="38">
        <f t="shared" si="29"/>
        <v>0</v>
      </c>
      <c r="AD59" s="50"/>
      <c r="AE59" s="43">
        <f>0-AE60</f>
        <v>0</v>
      </c>
      <c r="AF59" s="51">
        <f t="shared" si="14"/>
        <v>0</v>
      </c>
      <c r="AG59" s="52">
        <f t="shared" si="14"/>
        <v>1</v>
      </c>
    </row>
    <row r="60" spans="1:33" ht="15.75" thickBot="1" x14ac:dyDescent="0.3">
      <c r="A60" s="53" t="s">
        <v>25</v>
      </c>
      <c r="B60" s="54"/>
      <c r="C60" s="55"/>
      <c r="D60" s="54"/>
      <c r="E60" s="55"/>
      <c r="F60" s="54"/>
      <c r="G60" s="55"/>
      <c r="H60" s="54"/>
      <c r="I60" s="55"/>
      <c r="J60" s="56">
        <f t="shared" si="30"/>
        <v>0</v>
      </c>
      <c r="K60" s="57">
        <f t="shared" si="30"/>
        <v>0</v>
      </c>
      <c r="L60" s="54"/>
      <c r="M60" s="55"/>
      <c r="N60" s="54"/>
      <c r="O60" s="55"/>
      <c r="P60" s="54"/>
      <c r="Q60" s="55"/>
      <c r="R60" s="54"/>
      <c r="S60" s="55"/>
      <c r="T60" s="54"/>
      <c r="U60" s="55"/>
      <c r="V60" s="36">
        <f>L60+N60+P60++R60+T60</f>
        <v>0</v>
      </c>
      <c r="W60" s="37">
        <f t="shared" si="24"/>
        <v>0</v>
      </c>
      <c r="X60" s="54"/>
      <c r="Y60" s="55"/>
      <c r="Z60" s="54"/>
      <c r="AA60" s="55"/>
      <c r="AB60" s="36">
        <f t="shared" si="29"/>
        <v>0</v>
      </c>
      <c r="AC60" s="38">
        <f t="shared" si="29"/>
        <v>0</v>
      </c>
      <c r="AD60" s="54"/>
      <c r="AE60" s="55"/>
      <c r="AF60" s="62">
        <f t="shared" si="14"/>
        <v>0</v>
      </c>
      <c r="AG60" s="63">
        <f t="shared" si="14"/>
        <v>0</v>
      </c>
    </row>
    <row r="61" spans="1:33" x14ac:dyDescent="0.25">
      <c r="A61" s="261" t="s">
        <v>38</v>
      </c>
      <c r="B61" s="153">
        <f>0-B62-B63-B64-B65-B66</f>
        <v>0</v>
      </c>
      <c r="C61" s="154">
        <v>0</v>
      </c>
      <c r="D61" s="153">
        <f>0-D62-D63-D64-D65-D66</f>
        <v>0</v>
      </c>
      <c r="E61" s="154">
        <v>0</v>
      </c>
      <c r="F61" s="153">
        <f>0-F62-F63-F64-F65-F66</f>
        <v>0</v>
      </c>
      <c r="G61" s="154">
        <v>0</v>
      </c>
      <c r="H61" s="153">
        <f>0-H62-H63-H64-H65-H66</f>
        <v>0</v>
      </c>
      <c r="I61" s="154">
        <v>0</v>
      </c>
      <c r="J61" s="202">
        <f t="shared" si="26"/>
        <v>0</v>
      </c>
      <c r="K61" s="203">
        <f t="shared" si="26"/>
        <v>0</v>
      </c>
      <c r="L61" s="153">
        <f>0-L62-L63-L64-L65-L66</f>
        <v>0</v>
      </c>
      <c r="M61" s="154">
        <v>0</v>
      </c>
      <c r="N61" s="153">
        <f>0-N62-N63-N64-N65-N66</f>
        <v>0</v>
      </c>
      <c r="O61" s="154">
        <v>0</v>
      </c>
      <c r="P61" s="153">
        <f>0-P62-P63-P64-P65-P66</f>
        <v>0</v>
      </c>
      <c r="Q61" s="154">
        <v>0</v>
      </c>
      <c r="R61" s="153">
        <f>0-R62-R63-R64-R65-R66</f>
        <v>0</v>
      </c>
      <c r="S61" s="154">
        <v>0</v>
      </c>
      <c r="T61" s="153">
        <f>0-T62-T63-T64-T65-T66</f>
        <v>0</v>
      </c>
      <c r="U61" s="154">
        <v>0</v>
      </c>
      <c r="V61" s="156">
        <f>L61+N61+P61+R61+T61</f>
        <v>0</v>
      </c>
      <c r="W61" s="154">
        <f t="shared" si="24"/>
        <v>0</v>
      </c>
      <c r="X61" s="153">
        <f>0-X62-X63-X64-X65-X66</f>
        <v>0</v>
      </c>
      <c r="Y61" s="154">
        <v>0</v>
      </c>
      <c r="Z61" s="153">
        <f>0-Z62-Z63-Z64-Z65-Z66</f>
        <v>0</v>
      </c>
      <c r="AA61" s="154">
        <v>0</v>
      </c>
      <c r="AB61" s="156">
        <f t="shared" si="29"/>
        <v>0</v>
      </c>
      <c r="AC61" s="155">
        <f t="shared" si="29"/>
        <v>0</v>
      </c>
      <c r="AD61" s="153">
        <f>0-AD62-AD63-AD64-AD65-AD66</f>
        <v>0</v>
      </c>
      <c r="AE61" s="154">
        <v>0</v>
      </c>
      <c r="AF61" s="196">
        <f t="shared" si="14"/>
        <v>0</v>
      </c>
      <c r="AG61" s="197">
        <f t="shared" si="14"/>
        <v>0</v>
      </c>
    </row>
    <row r="62" spans="1:33" x14ac:dyDescent="0.25">
      <c r="A62" s="71" t="s">
        <v>21</v>
      </c>
      <c r="B62" s="32"/>
      <c r="C62" s="33"/>
      <c r="D62" s="78"/>
      <c r="E62" s="79"/>
      <c r="F62" s="32"/>
      <c r="G62" s="33"/>
      <c r="H62" s="78"/>
      <c r="I62" s="79"/>
      <c r="J62" s="34">
        <f t="shared" si="26"/>
        <v>0</v>
      </c>
      <c r="K62" s="35">
        <f t="shared" si="26"/>
        <v>0</v>
      </c>
      <c r="L62" s="32"/>
      <c r="M62" s="33"/>
      <c r="N62" s="32"/>
      <c r="O62" s="33"/>
      <c r="P62" s="32"/>
      <c r="Q62" s="33"/>
      <c r="R62" s="32"/>
      <c r="S62" s="33"/>
      <c r="T62" s="32"/>
      <c r="U62" s="33"/>
      <c r="V62" s="36">
        <f>L62+N62+P62++R62+T62</f>
        <v>0</v>
      </c>
      <c r="W62" s="37">
        <f t="shared" si="24"/>
        <v>0</v>
      </c>
      <c r="X62" s="32"/>
      <c r="Y62" s="33"/>
      <c r="Z62" s="32"/>
      <c r="AA62" s="33"/>
      <c r="AB62" s="36">
        <f t="shared" si="29"/>
        <v>0</v>
      </c>
      <c r="AC62" s="38">
        <f t="shared" si="29"/>
        <v>0</v>
      </c>
      <c r="AD62" s="81"/>
      <c r="AE62" s="82"/>
      <c r="AF62" s="39">
        <f t="shared" si="14"/>
        <v>0</v>
      </c>
      <c r="AG62" s="40">
        <f t="shared" si="14"/>
        <v>0</v>
      </c>
    </row>
    <row r="63" spans="1:33" x14ac:dyDescent="0.25">
      <c r="A63" s="76" t="s">
        <v>22</v>
      </c>
      <c r="B63" s="32"/>
      <c r="C63" s="33"/>
      <c r="D63" s="78"/>
      <c r="E63" s="79"/>
      <c r="F63" s="32"/>
      <c r="G63" s="33"/>
      <c r="H63" s="78"/>
      <c r="I63" s="79"/>
      <c r="J63" s="34"/>
      <c r="K63" s="35"/>
      <c r="L63" s="32"/>
      <c r="M63" s="33"/>
      <c r="N63" s="32"/>
      <c r="O63" s="33"/>
      <c r="P63" s="32"/>
      <c r="Q63" s="33"/>
      <c r="R63" s="32"/>
      <c r="S63" s="33"/>
      <c r="T63" s="32"/>
      <c r="U63" s="33"/>
      <c r="V63" s="36">
        <f>L63+N63+P63++R63+T63</f>
        <v>0</v>
      </c>
      <c r="W63" s="37">
        <f t="shared" si="24"/>
        <v>0</v>
      </c>
      <c r="X63" s="32"/>
      <c r="Y63" s="33"/>
      <c r="Z63" s="32"/>
      <c r="AA63" s="33"/>
      <c r="AB63" s="36">
        <f t="shared" si="29"/>
        <v>0</v>
      </c>
      <c r="AC63" s="38">
        <f t="shared" si="29"/>
        <v>0</v>
      </c>
      <c r="AD63" s="81"/>
      <c r="AE63" s="82"/>
      <c r="AF63" s="39">
        <f t="shared" si="14"/>
        <v>0</v>
      </c>
      <c r="AG63" s="40">
        <f t="shared" si="14"/>
        <v>0</v>
      </c>
    </row>
    <row r="64" spans="1:33" x14ac:dyDescent="0.25">
      <c r="A64" s="77" t="s">
        <v>23</v>
      </c>
      <c r="B64" s="42"/>
      <c r="C64" s="43"/>
      <c r="D64" s="72"/>
      <c r="E64" s="73"/>
      <c r="F64" s="42"/>
      <c r="G64" s="43"/>
      <c r="H64" s="72"/>
      <c r="I64" s="73"/>
      <c r="J64" s="34">
        <f t="shared" si="26"/>
        <v>0</v>
      </c>
      <c r="K64" s="35">
        <f t="shared" si="26"/>
        <v>0</v>
      </c>
      <c r="L64" s="42"/>
      <c r="M64" s="43"/>
      <c r="N64" s="42"/>
      <c r="O64" s="43"/>
      <c r="P64" s="42"/>
      <c r="Q64" s="43"/>
      <c r="R64" s="42"/>
      <c r="S64" s="43"/>
      <c r="T64" s="42"/>
      <c r="U64" s="43"/>
      <c r="V64" s="36">
        <f>L64+N64+P64++R64+T64</f>
        <v>0</v>
      </c>
      <c r="W64" s="37">
        <f t="shared" si="24"/>
        <v>0</v>
      </c>
      <c r="X64" s="42"/>
      <c r="Y64" s="43"/>
      <c r="Z64" s="42"/>
      <c r="AA64" s="43"/>
      <c r="AB64" s="36">
        <f t="shared" si="29"/>
        <v>0</v>
      </c>
      <c r="AC64" s="38">
        <f t="shared" si="29"/>
        <v>0</v>
      </c>
      <c r="AD64" s="74"/>
      <c r="AE64" s="75"/>
      <c r="AF64" s="39">
        <f t="shared" si="14"/>
        <v>0</v>
      </c>
      <c r="AG64" s="40">
        <f t="shared" si="14"/>
        <v>0</v>
      </c>
    </row>
    <row r="65" spans="1:33" x14ac:dyDescent="0.25">
      <c r="A65" s="71" t="s">
        <v>24</v>
      </c>
      <c r="B65" s="32"/>
      <c r="C65" s="33"/>
      <c r="D65" s="78"/>
      <c r="E65" s="79"/>
      <c r="F65" s="32"/>
      <c r="G65" s="33"/>
      <c r="H65" s="78"/>
      <c r="I65" s="79"/>
      <c r="J65" s="80">
        <f t="shared" si="26"/>
        <v>0</v>
      </c>
      <c r="K65" s="37">
        <f t="shared" si="26"/>
        <v>0</v>
      </c>
      <c r="L65" s="32"/>
      <c r="M65" s="33"/>
      <c r="N65" s="32"/>
      <c r="O65" s="33"/>
      <c r="P65" s="32"/>
      <c r="Q65" s="33"/>
      <c r="R65" s="32"/>
      <c r="S65" s="33"/>
      <c r="T65" s="32"/>
      <c r="U65" s="33"/>
      <c r="V65" s="36">
        <f>L65+N65+P65++R65+T65</f>
        <v>0</v>
      </c>
      <c r="W65" s="37">
        <f t="shared" si="24"/>
        <v>0</v>
      </c>
      <c r="X65" s="32"/>
      <c r="Y65" s="33"/>
      <c r="Z65" s="32"/>
      <c r="AA65" s="33"/>
      <c r="AB65" s="36">
        <f t="shared" si="29"/>
        <v>0</v>
      </c>
      <c r="AC65" s="38">
        <f t="shared" si="29"/>
        <v>0</v>
      </c>
      <c r="AD65" s="81"/>
      <c r="AE65" s="82"/>
      <c r="AF65" s="51">
        <f t="shared" si="14"/>
        <v>0</v>
      </c>
      <c r="AG65" s="52">
        <f t="shared" si="14"/>
        <v>0</v>
      </c>
    </row>
    <row r="66" spans="1:33" ht="15.75" thickBot="1" x14ac:dyDescent="0.3">
      <c r="A66" s="83" t="s">
        <v>25</v>
      </c>
      <c r="B66" s="54"/>
      <c r="C66" s="55"/>
      <c r="D66" s="84"/>
      <c r="E66" s="85"/>
      <c r="F66" s="54"/>
      <c r="G66" s="55"/>
      <c r="H66" s="84"/>
      <c r="I66" s="85"/>
      <c r="J66" s="56">
        <f t="shared" si="26"/>
        <v>0</v>
      </c>
      <c r="K66" s="57">
        <f t="shared" si="26"/>
        <v>0</v>
      </c>
      <c r="L66" s="54"/>
      <c r="M66" s="55"/>
      <c r="N66" s="54"/>
      <c r="O66" s="55"/>
      <c r="P66" s="54"/>
      <c r="Q66" s="55"/>
      <c r="R66" s="54"/>
      <c r="S66" s="55"/>
      <c r="T66" s="54"/>
      <c r="U66" s="55"/>
      <c r="V66" s="36">
        <f>L66+N66+P66++R66+T66</f>
        <v>0</v>
      </c>
      <c r="W66" s="37">
        <f t="shared" si="24"/>
        <v>0</v>
      </c>
      <c r="X66" s="54"/>
      <c r="Y66" s="55"/>
      <c r="Z66" s="54"/>
      <c r="AA66" s="55"/>
      <c r="AB66" s="36">
        <f t="shared" si="29"/>
        <v>0</v>
      </c>
      <c r="AC66" s="38">
        <f t="shared" si="29"/>
        <v>0</v>
      </c>
      <c r="AD66" s="86"/>
      <c r="AE66" s="87"/>
      <c r="AF66" s="62">
        <f t="shared" si="14"/>
        <v>0</v>
      </c>
      <c r="AG66" s="63">
        <f t="shared" si="14"/>
        <v>0</v>
      </c>
    </row>
    <row r="67" spans="1:33" x14ac:dyDescent="0.25">
      <c r="A67" s="262" t="s">
        <v>39</v>
      </c>
      <c r="B67" s="153">
        <f>0-B68-B69-B70-B71-B72</f>
        <v>0</v>
      </c>
      <c r="C67" s="154">
        <v>0</v>
      </c>
      <c r="D67" s="153">
        <f>0-D68-D69-D70-D71-D72</f>
        <v>0</v>
      </c>
      <c r="E67" s="154">
        <v>0</v>
      </c>
      <c r="F67" s="153">
        <f>0-F68-F69-F70-F71-F72</f>
        <v>0</v>
      </c>
      <c r="G67" s="154">
        <v>0</v>
      </c>
      <c r="H67" s="153">
        <f>0-H68-H69-H70-H71-H72</f>
        <v>0</v>
      </c>
      <c r="I67" s="154">
        <v>0</v>
      </c>
      <c r="J67" s="80">
        <f>B67+D67+F67+H67</f>
        <v>0</v>
      </c>
      <c r="K67" s="37">
        <f>C67+E67+G67+I67</f>
        <v>0</v>
      </c>
      <c r="L67" s="153">
        <f>0-L68-L69-L70-L71-L72</f>
        <v>0</v>
      </c>
      <c r="M67" s="154">
        <v>0</v>
      </c>
      <c r="N67" s="153">
        <f>0-N68-N69-N70-N71-N72</f>
        <v>0</v>
      </c>
      <c r="O67" s="154">
        <v>0</v>
      </c>
      <c r="P67" s="153">
        <f>0-P68-P69-P70-P71-P72</f>
        <v>0</v>
      </c>
      <c r="Q67" s="154">
        <v>0</v>
      </c>
      <c r="R67" s="153">
        <f>0-R68-R69-R70-R71-R72</f>
        <v>0</v>
      </c>
      <c r="S67" s="154">
        <v>0</v>
      </c>
      <c r="T67" s="153">
        <f>0-T68-T69-T70-T71-T72</f>
        <v>0</v>
      </c>
      <c r="U67" s="154">
        <v>0</v>
      </c>
      <c r="V67" s="156">
        <f>L67+N67+P67+R67+T67</f>
        <v>0</v>
      </c>
      <c r="W67" s="154">
        <f t="shared" si="24"/>
        <v>0</v>
      </c>
      <c r="X67" s="153">
        <f>0-X68-X69-X70-X71-X72</f>
        <v>0</v>
      </c>
      <c r="Y67" s="154">
        <v>0</v>
      </c>
      <c r="Z67" s="153">
        <f>0-Z68-Z69-Z70-Z71-Z72</f>
        <v>0</v>
      </c>
      <c r="AA67" s="154">
        <v>0</v>
      </c>
      <c r="AB67" s="156">
        <f t="shared" si="29"/>
        <v>0</v>
      </c>
      <c r="AC67" s="155">
        <f t="shared" si="29"/>
        <v>0</v>
      </c>
      <c r="AD67" s="153">
        <f>0-AD68-AD69-AD70-AD71-AD72</f>
        <v>0</v>
      </c>
      <c r="AE67" s="154">
        <v>0</v>
      </c>
      <c r="AF67" s="196">
        <f t="shared" si="14"/>
        <v>0</v>
      </c>
      <c r="AG67" s="197">
        <f t="shared" si="14"/>
        <v>0</v>
      </c>
    </row>
    <row r="68" spans="1:33" x14ac:dyDescent="0.25">
      <c r="A68" s="71" t="s">
        <v>21</v>
      </c>
      <c r="B68" s="88"/>
      <c r="C68" s="89"/>
      <c r="D68" s="90"/>
      <c r="E68" s="91"/>
      <c r="F68" s="88"/>
      <c r="G68" s="89"/>
      <c r="H68" s="90"/>
      <c r="I68" s="91"/>
      <c r="J68" s="80"/>
      <c r="K68" s="37"/>
      <c r="L68" s="88"/>
      <c r="M68" s="89"/>
      <c r="N68" s="88"/>
      <c r="O68" s="89"/>
      <c r="P68" s="88"/>
      <c r="Q68" s="89"/>
      <c r="R68" s="88"/>
      <c r="S68" s="89"/>
      <c r="T68" s="88"/>
      <c r="U68" s="89"/>
      <c r="V68" s="36">
        <f>L68+N68+P68++R68+T68</f>
        <v>0</v>
      </c>
      <c r="W68" s="37">
        <f t="shared" si="24"/>
        <v>0</v>
      </c>
      <c r="X68" s="88"/>
      <c r="Y68" s="89"/>
      <c r="Z68" s="88"/>
      <c r="AA68" s="89"/>
      <c r="AB68" s="36">
        <f t="shared" si="29"/>
        <v>0</v>
      </c>
      <c r="AC68" s="38">
        <f t="shared" si="29"/>
        <v>0</v>
      </c>
      <c r="AD68" s="92"/>
      <c r="AE68" s="33"/>
      <c r="AF68" s="39">
        <f t="shared" si="14"/>
        <v>0</v>
      </c>
      <c r="AG68" s="40">
        <f t="shared" si="14"/>
        <v>0</v>
      </c>
    </row>
    <row r="69" spans="1:33" x14ac:dyDescent="0.25">
      <c r="A69" s="76" t="s">
        <v>22</v>
      </c>
      <c r="B69" s="32"/>
      <c r="C69" s="33"/>
      <c r="D69" s="78"/>
      <c r="E69" s="79"/>
      <c r="F69" s="32"/>
      <c r="G69" s="33"/>
      <c r="H69" s="78"/>
      <c r="I69" s="79"/>
      <c r="J69" s="34">
        <f t="shared" ref="J69:K73" si="31">B69+D69+F69+H69</f>
        <v>0</v>
      </c>
      <c r="K69" s="35">
        <f t="shared" si="31"/>
        <v>0</v>
      </c>
      <c r="L69" s="32"/>
      <c r="M69" s="33"/>
      <c r="N69" s="32"/>
      <c r="O69" s="33"/>
      <c r="P69" s="32"/>
      <c r="Q69" s="33"/>
      <c r="R69" s="32"/>
      <c r="S69" s="33"/>
      <c r="T69" s="32"/>
      <c r="U69" s="33"/>
      <c r="V69" s="36">
        <f>L69+N69+P69++R69+T69</f>
        <v>0</v>
      </c>
      <c r="W69" s="37">
        <f t="shared" si="24"/>
        <v>0</v>
      </c>
      <c r="X69" s="32"/>
      <c r="Y69" s="33"/>
      <c r="Z69" s="32"/>
      <c r="AA69" s="33"/>
      <c r="AB69" s="36">
        <f t="shared" si="29"/>
        <v>0</v>
      </c>
      <c r="AC69" s="38">
        <f t="shared" si="29"/>
        <v>0</v>
      </c>
      <c r="AD69" s="81"/>
      <c r="AE69" s="82"/>
      <c r="AF69" s="39">
        <f t="shared" si="14"/>
        <v>0</v>
      </c>
      <c r="AG69" s="40">
        <f t="shared" si="14"/>
        <v>0</v>
      </c>
    </row>
    <row r="70" spans="1:33" x14ac:dyDescent="0.25">
      <c r="A70" s="77" t="s">
        <v>23</v>
      </c>
      <c r="B70" s="32"/>
      <c r="C70" s="33"/>
      <c r="D70" s="78"/>
      <c r="E70" s="79"/>
      <c r="F70" s="32"/>
      <c r="G70" s="33"/>
      <c r="H70" s="78"/>
      <c r="I70" s="79"/>
      <c r="J70" s="80">
        <f t="shared" si="31"/>
        <v>0</v>
      </c>
      <c r="K70" s="37">
        <f t="shared" si="31"/>
        <v>0</v>
      </c>
      <c r="L70" s="32"/>
      <c r="M70" s="33"/>
      <c r="N70" s="32"/>
      <c r="O70" s="33"/>
      <c r="P70" s="32"/>
      <c r="Q70" s="33"/>
      <c r="R70" s="32"/>
      <c r="S70" s="33"/>
      <c r="T70" s="32"/>
      <c r="U70" s="33"/>
      <c r="V70" s="36">
        <f>L70+N70+P70++R70+T70</f>
        <v>0</v>
      </c>
      <c r="W70" s="37">
        <f t="shared" si="24"/>
        <v>0</v>
      </c>
      <c r="X70" s="32"/>
      <c r="Y70" s="33"/>
      <c r="Z70" s="32"/>
      <c r="AA70" s="33"/>
      <c r="AB70" s="36">
        <f t="shared" si="29"/>
        <v>0</v>
      </c>
      <c r="AC70" s="38">
        <f t="shared" si="29"/>
        <v>0</v>
      </c>
      <c r="AD70" s="81"/>
      <c r="AE70" s="82"/>
      <c r="AF70" s="39">
        <f t="shared" si="14"/>
        <v>0</v>
      </c>
      <c r="AG70" s="40">
        <f t="shared" si="14"/>
        <v>0</v>
      </c>
    </row>
    <row r="71" spans="1:33" x14ac:dyDescent="0.25">
      <c r="A71" s="71" t="s">
        <v>24</v>
      </c>
      <c r="B71" s="42"/>
      <c r="C71" s="43"/>
      <c r="D71" s="72"/>
      <c r="E71" s="73"/>
      <c r="F71" s="42"/>
      <c r="G71" s="43"/>
      <c r="H71" s="72"/>
      <c r="I71" s="73"/>
      <c r="J71" s="34">
        <f t="shared" si="31"/>
        <v>0</v>
      </c>
      <c r="K71" s="35">
        <f t="shared" si="31"/>
        <v>0</v>
      </c>
      <c r="L71" s="42"/>
      <c r="M71" s="43"/>
      <c r="N71" s="42"/>
      <c r="O71" s="43"/>
      <c r="P71" s="42"/>
      <c r="Q71" s="43"/>
      <c r="R71" s="42"/>
      <c r="S71" s="43"/>
      <c r="T71" s="42"/>
      <c r="U71" s="43"/>
      <c r="V71" s="36">
        <f>L71+N71+P71++R71+T71</f>
        <v>0</v>
      </c>
      <c r="W71" s="37">
        <f t="shared" si="24"/>
        <v>0</v>
      </c>
      <c r="X71" s="42"/>
      <c r="Y71" s="43"/>
      <c r="Z71" s="42"/>
      <c r="AA71" s="43"/>
      <c r="AB71" s="36">
        <f t="shared" si="29"/>
        <v>0</v>
      </c>
      <c r="AC71" s="38">
        <f t="shared" si="29"/>
        <v>0</v>
      </c>
      <c r="AD71" s="74"/>
      <c r="AE71" s="75"/>
      <c r="AF71" s="51">
        <f t="shared" si="14"/>
        <v>0</v>
      </c>
      <c r="AG71" s="52">
        <f t="shared" si="14"/>
        <v>0</v>
      </c>
    </row>
    <row r="72" spans="1:33" ht="15.75" thickBot="1" x14ac:dyDescent="0.3">
      <c r="A72" s="83" t="s">
        <v>25</v>
      </c>
      <c r="B72" s="54"/>
      <c r="C72" s="55"/>
      <c r="D72" s="84"/>
      <c r="E72" s="85"/>
      <c r="F72" s="54"/>
      <c r="G72" s="55"/>
      <c r="H72" s="84"/>
      <c r="I72" s="85"/>
      <c r="J72" s="56">
        <f t="shared" si="31"/>
        <v>0</v>
      </c>
      <c r="K72" s="57">
        <f t="shared" si="31"/>
        <v>0</v>
      </c>
      <c r="L72" s="54"/>
      <c r="M72" s="55"/>
      <c r="N72" s="54"/>
      <c r="O72" s="55"/>
      <c r="P72" s="54"/>
      <c r="Q72" s="55"/>
      <c r="R72" s="54"/>
      <c r="S72" s="55"/>
      <c r="T72" s="54"/>
      <c r="U72" s="55"/>
      <c r="V72" s="36">
        <f>L72+N72+P72++R72+T72</f>
        <v>0</v>
      </c>
      <c r="W72" s="37">
        <f t="shared" si="24"/>
        <v>0</v>
      </c>
      <c r="X72" s="54"/>
      <c r="Y72" s="55"/>
      <c r="Z72" s="54"/>
      <c r="AA72" s="55"/>
      <c r="AB72" s="36">
        <f t="shared" si="29"/>
        <v>0</v>
      </c>
      <c r="AC72" s="38">
        <f t="shared" si="29"/>
        <v>0</v>
      </c>
      <c r="AD72" s="86"/>
      <c r="AE72" s="87"/>
      <c r="AF72" s="62">
        <f t="shared" si="14"/>
        <v>0</v>
      </c>
      <c r="AG72" s="63">
        <f t="shared" si="14"/>
        <v>0</v>
      </c>
    </row>
    <row r="73" spans="1:33" ht="15.75" thickBot="1" x14ac:dyDescent="0.3">
      <c r="A73" s="232" t="s">
        <v>33</v>
      </c>
      <c r="B73" s="263">
        <f>SUM(B74:B79)</f>
        <v>47</v>
      </c>
      <c r="C73" s="264">
        <f>SUM(C74:C79)</f>
        <v>1120</v>
      </c>
      <c r="D73" s="264">
        <f t="shared" ref="D73:I73" si="32">SUM(D74:D79)</f>
        <v>44</v>
      </c>
      <c r="E73" s="265">
        <f t="shared" si="32"/>
        <v>1130</v>
      </c>
      <c r="F73" s="266">
        <f t="shared" si="32"/>
        <v>42</v>
      </c>
      <c r="G73" s="265">
        <f t="shared" si="32"/>
        <v>1086</v>
      </c>
      <c r="H73" s="266">
        <f t="shared" si="32"/>
        <v>40</v>
      </c>
      <c r="I73" s="265">
        <f t="shared" si="32"/>
        <v>1030</v>
      </c>
      <c r="J73" s="267">
        <f t="shared" si="31"/>
        <v>173</v>
      </c>
      <c r="K73" s="268">
        <f t="shared" si="31"/>
        <v>4366</v>
      </c>
      <c r="L73" s="266">
        <f t="shared" ref="L73:AG73" si="33">SUM(L74:L79)</f>
        <v>39</v>
      </c>
      <c r="M73" s="265">
        <f t="shared" si="33"/>
        <v>969</v>
      </c>
      <c r="N73" s="266">
        <f t="shared" si="33"/>
        <v>34</v>
      </c>
      <c r="O73" s="265">
        <f t="shared" si="33"/>
        <v>863</v>
      </c>
      <c r="P73" s="266">
        <f t="shared" si="33"/>
        <v>35</v>
      </c>
      <c r="Q73" s="265">
        <f t="shared" si="33"/>
        <v>823</v>
      </c>
      <c r="R73" s="266">
        <f t="shared" si="33"/>
        <v>32</v>
      </c>
      <c r="S73" s="265">
        <f t="shared" si="33"/>
        <v>766</v>
      </c>
      <c r="T73" s="266">
        <f t="shared" si="33"/>
        <v>35</v>
      </c>
      <c r="U73" s="265">
        <f t="shared" si="33"/>
        <v>787</v>
      </c>
      <c r="V73" s="269">
        <f t="shared" si="33"/>
        <v>175</v>
      </c>
      <c r="W73" s="270">
        <f t="shared" si="33"/>
        <v>4208</v>
      </c>
      <c r="X73" s="266">
        <f t="shared" si="33"/>
        <v>17</v>
      </c>
      <c r="Y73" s="265">
        <f t="shared" si="33"/>
        <v>437</v>
      </c>
      <c r="Z73" s="266">
        <f t="shared" si="33"/>
        <v>16</v>
      </c>
      <c r="AA73" s="265">
        <f t="shared" si="33"/>
        <v>358</v>
      </c>
      <c r="AB73" s="269">
        <f t="shared" si="33"/>
        <v>33</v>
      </c>
      <c r="AC73" s="270">
        <f t="shared" si="33"/>
        <v>795</v>
      </c>
      <c r="AD73" s="266">
        <f t="shared" si="33"/>
        <v>1</v>
      </c>
      <c r="AE73" s="265">
        <f t="shared" si="33"/>
        <v>4</v>
      </c>
      <c r="AF73" s="271">
        <f t="shared" si="33"/>
        <v>382</v>
      </c>
      <c r="AG73" s="272">
        <f t="shared" si="33"/>
        <v>9373</v>
      </c>
    </row>
    <row r="74" spans="1:33" x14ac:dyDescent="0.25">
      <c r="A74" s="23" t="s">
        <v>20</v>
      </c>
      <c r="B74" s="104">
        <f t="shared" ref="B74:C79" si="34">B6+B13+B20+B27+B34+B41+B48+B55</f>
        <v>45</v>
      </c>
      <c r="C74" s="105">
        <f t="shared" si="34"/>
        <v>1094</v>
      </c>
      <c r="D74" s="106">
        <f t="shared" ref="D74:AE79" si="35">D6+D13+D20+D27+D34+D41+D48+D55+D61+D67</f>
        <v>42</v>
      </c>
      <c r="E74" s="107">
        <f t="shared" si="35"/>
        <v>1098</v>
      </c>
      <c r="F74" s="108">
        <f t="shared" si="35"/>
        <v>40</v>
      </c>
      <c r="G74" s="107">
        <f t="shared" si="35"/>
        <v>1062</v>
      </c>
      <c r="H74" s="108">
        <f t="shared" si="35"/>
        <v>38</v>
      </c>
      <c r="I74" s="107">
        <f t="shared" si="35"/>
        <v>1005</v>
      </c>
      <c r="J74" s="109">
        <f t="shared" si="35"/>
        <v>165</v>
      </c>
      <c r="K74" s="110">
        <f t="shared" si="35"/>
        <v>4259</v>
      </c>
      <c r="L74" s="108">
        <f t="shared" si="35"/>
        <v>32</v>
      </c>
      <c r="M74" s="107">
        <f t="shared" si="35"/>
        <v>797</v>
      </c>
      <c r="N74" s="108">
        <f t="shared" si="35"/>
        <v>27</v>
      </c>
      <c r="O74" s="107">
        <f t="shared" si="35"/>
        <v>710</v>
      </c>
      <c r="P74" s="108">
        <f t="shared" si="35"/>
        <v>28</v>
      </c>
      <c r="Q74" s="107">
        <f t="shared" si="35"/>
        <v>687</v>
      </c>
      <c r="R74" s="108">
        <f t="shared" si="35"/>
        <v>23</v>
      </c>
      <c r="S74" s="107">
        <f t="shared" si="35"/>
        <v>568</v>
      </c>
      <c r="T74" s="108">
        <f t="shared" si="35"/>
        <v>24</v>
      </c>
      <c r="U74" s="107">
        <f t="shared" si="35"/>
        <v>563</v>
      </c>
      <c r="V74" s="109">
        <f t="shared" si="35"/>
        <v>134</v>
      </c>
      <c r="W74" s="110">
        <f t="shared" si="35"/>
        <v>3325</v>
      </c>
      <c r="X74" s="108">
        <f t="shared" si="35"/>
        <v>13</v>
      </c>
      <c r="Y74" s="107">
        <f t="shared" si="35"/>
        <v>340</v>
      </c>
      <c r="Z74" s="108">
        <f t="shared" si="35"/>
        <v>12</v>
      </c>
      <c r="AA74" s="107">
        <f t="shared" si="35"/>
        <v>269</v>
      </c>
      <c r="AB74" s="109">
        <f t="shared" si="35"/>
        <v>25</v>
      </c>
      <c r="AC74" s="110">
        <f t="shared" si="35"/>
        <v>609</v>
      </c>
      <c r="AD74" s="108">
        <f t="shared" si="35"/>
        <v>0</v>
      </c>
      <c r="AE74" s="107">
        <f t="shared" si="35"/>
        <v>0</v>
      </c>
      <c r="AF74" s="51">
        <f t="shared" ref="AF74:AG76" si="36">J74+V74+AB74+AD74</f>
        <v>324</v>
      </c>
      <c r="AG74" s="52">
        <f t="shared" si="36"/>
        <v>8193</v>
      </c>
    </row>
    <row r="75" spans="1:33" x14ac:dyDescent="0.25">
      <c r="A75" s="31" t="s">
        <v>21</v>
      </c>
      <c r="B75" s="111">
        <f t="shared" si="34"/>
        <v>0</v>
      </c>
      <c r="C75" s="112">
        <f t="shared" si="34"/>
        <v>0</v>
      </c>
      <c r="D75" s="113">
        <f t="shared" si="35"/>
        <v>0</v>
      </c>
      <c r="E75" s="112">
        <f t="shared" si="35"/>
        <v>0</v>
      </c>
      <c r="F75" s="111">
        <f t="shared" si="35"/>
        <v>0</v>
      </c>
      <c r="G75" s="112">
        <f t="shared" si="35"/>
        <v>0</v>
      </c>
      <c r="H75" s="111">
        <f t="shared" si="35"/>
        <v>0</v>
      </c>
      <c r="I75" s="112">
        <f t="shared" si="35"/>
        <v>0</v>
      </c>
      <c r="J75" s="114">
        <f t="shared" si="35"/>
        <v>0</v>
      </c>
      <c r="K75" s="115">
        <f t="shared" si="35"/>
        <v>0</v>
      </c>
      <c r="L75" s="111">
        <f t="shared" si="35"/>
        <v>6</v>
      </c>
      <c r="M75" s="112">
        <f t="shared" si="35"/>
        <v>154</v>
      </c>
      <c r="N75" s="111">
        <f t="shared" si="35"/>
        <v>5</v>
      </c>
      <c r="O75" s="112">
        <f t="shared" si="35"/>
        <v>124</v>
      </c>
      <c r="P75" s="111">
        <f t="shared" si="35"/>
        <v>4</v>
      </c>
      <c r="Q75" s="112">
        <f t="shared" si="35"/>
        <v>97</v>
      </c>
      <c r="R75" s="111">
        <f t="shared" si="35"/>
        <v>7</v>
      </c>
      <c r="S75" s="112">
        <f t="shared" si="35"/>
        <v>170</v>
      </c>
      <c r="T75" s="111">
        <f t="shared" si="35"/>
        <v>8</v>
      </c>
      <c r="U75" s="112">
        <f t="shared" si="35"/>
        <v>192</v>
      </c>
      <c r="V75" s="114">
        <f t="shared" si="35"/>
        <v>30</v>
      </c>
      <c r="W75" s="115">
        <f t="shared" si="35"/>
        <v>737</v>
      </c>
      <c r="X75" s="111">
        <f t="shared" si="35"/>
        <v>4</v>
      </c>
      <c r="Y75" s="112">
        <f t="shared" si="35"/>
        <v>94</v>
      </c>
      <c r="Z75" s="111">
        <f t="shared" si="35"/>
        <v>4</v>
      </c>
      <c r="AA75" s="112">
        <f t="shared" si="35"/>
        <v>88</v>
      </c>
      <c r="AB75" s="114">
        <f t="shared" si="35"/>
        <v>8</v>
      </c>
      <c r="AC75" s="115">
        <f t="shared" si="35"/>
        <v>182</v>
      </c>
      <c r="AD75" s="111">
        <f t="shared" si="35"/>
        <v>0</v>
      </c>
      <c r="AE75" s="112">
        <f t="shared" si="35"/>
        <v>0</v>
      </c>
      <c r="AF75" s="51">
        <f t="shared" si="36"/>
        <v>38</v>
      </c>
      <c r="AG75" s="52">
        <f t="shared" si="36"/>
        <v>919</v>
      </c>
    </row>
    <row r="76" spans="1:33" x14ac:dyDescent="0.25">
      <c r="A76" s="41" t="s">
        <v>22</v>
      </c>
      <c r="B76" s="116">
        <f t="shared" si="34"/>
        <v>2</v>
      </c>
      <c r="C76" s="117">
        <f t="shared" si="34"/>
        <v>24</v>
      </c>
      <c r="D76" s="118">
        <f t="shared" si="35"/>
        <v>2</v>
      </c>
      <c r="E76" s="117">
        <f t="shared" si="35"/>
        <v>23</v>
      </c>
      <c r="F76" s="116">
        <f t="shared" si="35"/>
        <v>2</v>
      </c>
      <c r="G76" s="117">
        <f t="shared" si="35"/>
        <v>21</v>
      </c>
      <c r="H76" s="116">
        <f t="shared" si="35"/>
        <v>2</v>
      </c>
      <c r="I76" s="117">
        <f t="shared" si="35"/>
        <v>23</v>
      </c>
      <c r="J76" s="116">
        <f t="shared" si="35"/>
        <v>8</v>
      </c>
      <c r="K76" s="117">
        <f t="shared" si="35"/>
        <v>91</v>
      </c>
      <c r="L76" s="116">
        <f t="shared" si="35"/>
        <v>1</v>
      </c>
      <c r="M76" s="117">
        <f t="shared" si="35"/>
        <v>11</v>
      </c>
      <c r="N76" s="116">
        <f t="shared" si="35"/>
        <v>2</v>
      </c>
      <c r="O76" s="117">
        <f t="shared" si="35"/>
        <v>25</v>
      </c>
      <c r="P76" s="116">
        <f t="shared" si="35"/>
        <v>3</v>
      </c>
      <c r="Q76" s="117">
        <f t="shared" si="35"/>
        <v>34</v>
      </c>
      <c r="R76" s="116">
        <f t="shared" si="35"/>
        <v>2</v>
      </c>
      <c r="S76" s="117">
        <f t="shared" si="35"/>
        <v>23</v>
      </c>
      <c r="T76" s="116">
        <f t="shared" si="35"/>
        <v>2</v>
      </c>
      <c r="U76" s="117">
        <f t="shared" si="35"/>
        <v>19</v>
      </c>
      <c r="V76" s="116">
        <f t="shared" si="35"/>
        <v>10</v>
      </c>
      <c r="W76" s="117">
        <f t="shared" si="35"/>
        <v>112</v>
      </c>
      <c r="X76" s="116">
        <f t="shared" si="35"/>
        <v>0</v>
      </c>
      <c r="Y76" s="117">
        <f t="shared" si="35"/>
        <v>0</v>
      </c>
      <c r="Z76" s="116">
        <f t="shared" si="35"/>
        <v>0</v>
      </c>
      <c r="AA76" s="117">
        <f t="shared" si="35"/>
        <v>0</v>
      </c>
      <c r="AB76" s="116">
        <f t="shared" si="35"/>
        <v>0</v>
      </c>
      <c r="AC76" s="117">
        <f t="shared" si="35"/>
        <v>0</v>
      </c>
      <c r="AD76" s="116">
        <f t="shared" si="35"/>
        <v>0</v>
      </c>
      <c r="AE76" s="117">
        <f t="shared" si="35"/>
        <v>0</v>
      </c>
      <c r="AF76" s="119">
        <f t="shared" si="36"/>
        <v>18</v>
      </c>
      <c r="AG76" s="120">
        <f t="shared" si="36"/>
        <v>203</v>
      </c>
    </row>
    <row r="77" spans="1:33" x14ac:dyDescent="0.25">
      <c r="A77" s="44" t="s">
        <v>23</v>
      </c>
      <c r="B77" s="121">
        <f t="shared" si="34"/>
        <v>0</v>
      </c>
      <c r="C77" s="122">
        <f t="shared" si="34"/>
        <v>0</v>
      </c>
      <c r="D77" s="123">
        <f t="shared" si="35"/>
        <v>0</v>
      </c>
      <c r="E77" s="122">
        <f t="shared" si="35"/>
        <v>0</v>
      </c>
      <c r="F77" s="121">
        <f t="shared" si="35"/>
        <v>0</v>
      </c>
      <c r="G77" s="122">
        <f t="shared" si="35"/>
        <v>0</v>
      </c>
      <c r="H77" s="121">
        <f t="shared" si="35"/>
        <v>0</v>
      </c>
      <c r="I77" s="122">
        <f t="shared" si="35"/>
        <v>0</v>
      </c>
      <c r="J77" s="121">
        <f t="shared" si="35"/>
        <v>0</v>
      </c>
      <c r="K77" s="122">
        <f t="shared" si="35"/>
        <v>0</v>
      </c>
      <c r="L77" s="121">
        <f t="shared" si="35"/>
        <v>0</v>
      </c>
      <c r="M77" s="122">
        <f t="shared" si="35"/>
        <v>0</v>
      </c>
      <c r="N77" s="121">
        <f t="shared" si="35"/>
        <v>0</v>
      </c>
      <c r="O77" s="122">
        <f t="shared" si="35"/>
        <v>0</v>
      </c>
      <c r="P77" s="121">
        <f t="shared" si="35"/>
        <v>0</v>
      </c>
      <c r="Q77" s="122">
        <f t="shared" si="35"/>
        <v>0</v>
      </c>
      <c r="R77" s="121">
        <f t="shared" si="35"/>
        <v>0</v>
      </c>
      <c r="S77" s="122">
        <f t="shared" si="35"/>
        <v>0</v>
      </c>
      <c r="T77" s="121">
        <f t="shared" si="35"/>
        <v>1</v>
      </c>
      <c r="U77" s="122">
        <f t="shared" si="35"/>
        <v>9</v>
      </c>
      <c r="V77" s="121">
        <f t="shared" si="35"/>
        <v>1</v>
      </c>
      <c r="W77" s="122">
        <f t="shared" si="35"/>
        <v>9</v>
      </c>
      <c r="X77" s="121">
        <f t="shared" si="35"/>
        <v>0</v>
      </c>
      <c r="Y77" s="122">
        <f t="shared" si="35"/>
        <v>0</v>
      </c>
      <c r="Z77" s="121">
        <f t="shared" si="35"/>
        <v>0</v>
      </c>
      <c r="AA77" s="122">
        <f t="shared" si="35"/>
        <v>0</v>
      </c>
      <c r="AB77" s="121">
        <f t="shared" si="35"/>
        <v>0</v>
      </c>
      <c r="AC77" s="122">
        <f t="shared" si="35"/>
        <v>0</v>
      </c>
      <c r="AD77" s="121">
        <f t="shared" si="35"/>
        <v>1</v>
      </c>
      <c r="AE77" s="122">
        <f t="shared" si="35"/>
        <v>4</v>
      </c>
      <c r="AF77" s="273">
        <f>SUM(J77,V77,AB77,AD77)</f>
        <v>2</v>
      </c>
      <c r="AG77" s="274">
        <f>SUM(K77,W77,AC77,AE77)</f>
        <v>13</v>
      </c>
    </row>
    <row r="78" spans="1:33" x14ac:dyDescent="0.25">
      <c r="A78" s="49" t="s">
        <v>24</v>
      </c>
      <c r="B78" s="111">
        <f t="shared" si="34"/>
        <v>0</v>
      </c>
      <c r="C78" s="112">
        <f t="shared" si="34"/>
        <v>2</v>
      </c>
      <c r="D78" s="113">
        <f t="shared" si="35"/>
        <v>0</v>
      </c>
      <c r="E78" s="112">
        <f t="shared" si="35"/>
        <v>9</v>
      </c>
      <c r="F78" s="111">
        <f t="shared" si="35"/>
        <v>0</v>
      </c>
      <c r="G78" s="112">
        <f t="shared" si="35"/>
        <v>3</v>
      </c>
      <c r="H78" s="111">
        <f t="shared" si="35"/>
        <v>0</v>
      </c>
      <c r="I78" s="112">
        <f t="shared" si="35"/>
        <v>1</v>
      </c>
      <c r="J78" s="114">
        <f t="shared" si="35"/>
        <v>0</v>
      </c>
      <c r="K78" s="115">
        <f t="shared" si="35"/>
        <v>15</v>
      </c>
      <c r="L78" s="111">
        <f t="shared" si="35"/>
        <v>0</v>
      </c>
      <c r="M78" s="112">
        <f t="shared" si="35"/>
        <v>6</v>
      </c>
      <c r="N78" s="111">
        <f t="shared" si="35"/>
        <v>0</v>
      </c>
      <c r="O78" s="112">
        <f t="shared" si="35"/>
        <v>4</v>
      </c>
      <c r="P78" s="111">
        <f t="shared" si="35"/>
        <v>0</v>
      </c>
      <c r="Q78" s="112">
        <f t="shared" si="35"/>
        <v>3</v>
      </c>
      <c r="R78" s="111">
        <f t="shared" si="35"/>
        <v>0</v>
      </c>
      <c r="S78" s="112">
        <f t="shared" si="35"/>
        <v>4</v>
      </c>
      <c r="T78" s="111">
        <f t="shared" si="35"/>
        <v>0</v>
      </c>
      <c r="U78" s="112">
        <f t="shared" si="35"/>
        <v>4</v>
      </c>
      <c r="V78" s="114">
        <f t="shared" si="35"/>
        <v>0</v>
      </c>
      <c r="W78" s="115">
        <f t="shared" si="35"/>
        <v>21</v>
      </c>
      <c r="X78" s="111">
        <f t="shared" si="35"/>
        <v>0</v>
      </c>
      <c r="Y78" s="112">
        <f t="shared" si="35"/>
        <v>3</v>
      </c>
      <c r="Z78" s="111">
        <f t="shared" si="35"/>
        <v>0</v>
      </c>
      <c r="AA78" s="112">
        <f t="shared" si="35"/>
        <v>1</v>
      </c>
      <c r="AB78" s="114">
        <f t="shared" si="35"/>
        <v>0</v>
      </c>
      <c r="AC78" s="115">
        <f t="shared" si="35"/>
        <v>4</v>
      </c>
      <c r="AD78" s="111">
        <f t="shared" si="35"/>
        <v>0</v>
      </c>
      <c r="AE78" s="112">
        <f t="shared" si="35"/>
        <v>0</v>
      </c>
      <c r="AF78" s="51">
        <f>J78+V78+AB78+AD78</f>
        <v>0</v>
      </c>
      <c r="AG78" s="52">
        <f>K78+W78+AC78+AE78</f>
        <v>40</v>
      </c>
    </row>
    <row r="79" spans="1:33" ht="15.75" thickBot="1" x14ac:dyDescent="0.3">
      <c r="A79" s="53" t="s">
        <v>25</v>
      </c>
      <c r="B79" s="126">
        <f t="shared" si="34"/>
        <v>0</v>
      </c>
      <c r="C79" s="127">
        <f t="shared" si="34"/>
        <v>0</v>
      </c>
      <c r="D79" s="113">
        <f t="shared" si="35"/>
        <v>0</v>
      </c>
      <c r="E79" s="112">
        <f t="shared" si="35"/>
        <v>0</v>
      </c>
      <c r="F79" s="111">
        <f t="shared" si="35"/>
        <v>0</v>
      </c>
      <c r="G79" s="112">
        <f t="shared" si="35"/>
        <v>0</v>
      </c>
      <c r="H79" s="111">
        <f t="shared" si="35"/>
        <v>0</v>
      </c>
      <c r="I79" s="112">
        <f t="shared" si="35"/>
        <v>1</v>
      </c>
      <c r="J79" s="114">
        <f t="shared" si="35"/>
        <v>0</v>
      </c>
      <c r="K79" s="115">
        <f t="shared" si="35"/>
        <v>1</v>
      </c>
      <c r="L79" s="111">
        <f t="shared" si="35"/>
        <v>0</v>
      </c>
      <c r="M79" s="112">
        <f t="shared" si="35"/>
        <v>1</v>
      </c>
      <c r="N79" s="111">
        <f t="shared" si="35"/>
        <v>0</v>
      </c>
      <c r="O79" s="112">
        <f t="shared" si="35"/>
        <v>0</v>
      </c>
      <c r="P79" s="111">
        <f t="shared" si="35"/>
        <v>0</v>
      </c>
      <c r="Q79" s="112">
        <f t="shared" si="35"/>
        <v>2</v>
      </c>
      <c r="R79" s="111">
        <f t="shared" si="35"/>
        <v>0</v>
      </c>
      <c r="S79" s="112">
        <f t="shared" si="35"/>
        <v>1</v>
      </c>
      <c r="T79" s="111">
        <f t="shared" si="35"/>
        <v>0</v>
      </c>
      <c r="U79" s="112">
        <f t="shared" si="35"/>
        <v>0</v>
      </c>
      <c r="V79" s="114">
        <f t="shared" si="35"/>
        <v>0</v>
      </c>
      <c r="W79" s="115">
        <f t="shared" si="35"/>
        <v>4</v>
      </c>
      <c r="X79" s="111">
        <f t="shared" si="35"/>
        <v>0</v>
      </c>
      <c r="Y79" s="112">
        <f t="shared" si="35"/>
        <v>0</v>
      </c>
      <c r="Z79" s="111">
        <f t="shared" si="35"/>
        <v>0</v>
      </c>
      <c r="AA79" s="112">
        <f t="shared" si="35"/>
        <v>0</v>
      </c>
      <c r="AB79" s="114">
        <f t="shared" si="35"/>
        <v>0</v>
      </c>
      <c r="AC79" s="115">
        <f t="shared" si="35"/>
        <v>0</v>
      </c>
      <c r="AD79" s="111">
        <f t="shared" si="35"/>
        <v>0</v>
      </c>
      <c r="AE79" s="112">
        <f t="shared" si="35"/>
        <v>0</v>
      </c>
      <c r="AF79" s="62">
        <f>J79+V79+AB79+AD79</f>
        <v>0</v>
      </c>
      <c r="AG79" s="63">
        <f>K79+W79+AC79+AE79</f>
        <v>5</v>
      </c>
    </row>
  </sheetData>
  <mergeCells count="17">
    <mergeCell ref="Z3:AA3"/>
    <mergeCell ref="AB3:AC3"/>
    <mergeCell ref="AD3:AE3"/>
    <mergeCell ref="A2:AG2"/>
    <mergeCell ref="B3:C3"/>
    <mergeCell ref="D3:E3"/>
    <mergeCell ref="F3:G3"/>
    <mergeCell ref="H3:I3"/>
    <mergeCell ref="J3:K3"/>
    <mergeCell ref="L3:M3"/>
    <mergeCell ref="N3:O3"/>
    <mergeCell ref="P3:Q3"/>
    <mergeCell ref="R3:S3"/>
    <mergeCell ref="AF3:AG3"/>
    <mergeCell ref="T3:U3"/>
    <mergeCell ref="V3:W3"/>
    <mergeCell ref="X3:Y3"/>
  </mergeCells>
  <pageMargins left="0.39370078740157483" right="0.15748031496062992" top="0.35" bottom="0.23622047244094491" header="0.15748031496062992" footer="0.19685039370078741"/>
  <pageSetup paperSize="9" scale="80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83"/>
  <sheetViews>
    <sheetView workbookViewId="0">
      <pane xSplit="1" ySplit="4" topLeftCell="B59" activePane="bottomRight" state="frozen"/>
      <selection pane="topRight" activeCell="B1" sqref="B1"/>
      <selection pane="bottomLeft" activeCell="A5" sqref="A5"/>
      <selection pane="bottomRight" activeCell="B1" sqref="B1"/>
    </sheetView>
  </sheetViews>
  <sheetFormatPr defaultRowHeight="15" x14ac:dyDescent="0.25"/>
  <cols>
    <col min="1" max="1" width="13.7109375" style="298" customWidth="1"/>
    <col min="2" max="2" width="4" customWidth="1"/>
    <col min="3" max="3" width="6.140625" customWidth="1"/>
    <col min="4" max="4" width="4" customWidth="1"/>
    <col min="5" max="5" width="6.140625" customWidth="1"/>
    <col min="6" max="6" width="4" customWidth="1"/>
    <col min="7" max="7" width="6.140625" customWidth="1"/>
    <col min="8" max="8" width="4" customWidth="1"/>
    <col min="9" max="10" width="4.85546875" customWidth="1"/>
    <col min="11" max="11" width="6.140625" customWidth="1"/>
    <col min="12" max="12" width="4.28515625" customWidth="1"/>
    <col min="13" max="13" width="4.85546875" customWidth="1"/>
    <col min="14" max="14" width="4.28515625" customWidth="1"/>
    <col min="15" max="15" width="4.85546875" customWidth="1"/>
    <col min="16" max="16" width="4.28515625" customWidth="1"/>
    <col min="17" max="17" width="4.85546875" customWidth="1"/>
    <col min="18" max="18" width="4.28515625" customWidth="1"/>
    <col min="19" max="19" width="4.85546875" customWidth="1"/>
    <col min="20" max="20" width="4.28515625" customWidth="1"/>
    <col min="21" max="22" width="4.85546875" customWidth="1"/>
    <col min="23" max="23" width="6.140625" customWidth="1"/>
    <col min="24" max="24" width="4.85546875" customWidth="1"/>
    <col min="25" max="25" width="5.7109375" customWidth="1"/>
    <col min="26" max="32" width="4.85546875" customWidth="1"/>
    <col min="33" max="33" width="6.7109375" customWidth="1"/>
  </cols>
  <sheetData>
    <row r="1" spans="1:33" ht="15.75" thickBot="1" x14ac:dyDescent="0.3">
      <c r="A1" s="275"/>
      <c r="B1" s="129" t="s">
        <v>44</v>
      </c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128"/>
      <c r="T1" s="128"/>
      <c r="U1" s="128"/>
      <c r="V1" s="128"/>
      <c r="W1" s="128"/>
      <c r="X1" s="128"/>
      <c r="Y1" s="128"/>
      <c r="Z1" s="128"/>
      <c r="AA1" s="128"/>
      <c r="AB1" s="128"/>
      <c r="AC1" s="128"/>
      <c r="AD1" s="128"/>
      <c r="AE1" s="128"/>
      <c r="AF1" s="128"/>
      <c r="AG1" s="130"/>
    </row>
    <row r="2" spans="1:33" ht="15.75" thickBot="1" x14ac:dyDescent="0.3">
      <c r="A2" s="320" t="s">
        <v>35</v>
      </c>
      <c r="B2" s="321"/>
      <c r="C2" s="321"/>
      <c r="D2" s="321"/>
      <c r="E2" s="321"/>
      <c r="F2" s="321"/>
      <c r="G2" s="321"/>
      <c r="H2" s="321"/>
      <c r="I2" s="321"/>
      <c r="J2" s="321"/>
      <c r="K2" s="321"/>
      <c r="L2" s="321"/>
      <c r="M2" s="321"/>
      <c r="N2" s="321"/>
      <c r="O2" s="321"/>
      <c r="P2" s="321"/>
      <c r="Q2" s="321"/>
      <c r="R2" s="321"/>
      <c r="S2" s="322"/>
      <c r="T2" s="131"/>
      <c r="U2" s="132"/>
      <c r="V2" s="133"/>
      <c r="W2" s="4"/>
      <c r="X2" s="4"/>
      <c r="Y2" s="4"/>
      <c r="Z2" s="4"/>
      <c r="AA2" s="4"/>
      <c r="AB2" s="4"/>
      <c r="AC2" s="4"/>
      <c r="AD2" s="4"/>
      <c r="AE2" s="4"/>
      <c r="AF2" s="4"/>
      <c r="AG2" s="4"/>
    </row>
    <row r="3" spans="1:33" x14ac:dyDescent="0.25">
      <c r="A3" s="276"/>
      <c r="B3" s="308" t="s">
        <v>1</v>
      </c>
      <c r="C3" s="309"/>
      <c r="D3" s="308" t="s">
        <v>2</v>
      </c>
      <c r="E3" s="309"/>
      <c r="F3" s="308" t="s">
        <v>3</v>
      </c>
      <c r="G3" s="309"/>
      <c r="H3" s="308" t="s">
        <v>4</v>
      </c>
      <c r="I3" s="308"/>
      <c r="J3" s="299" t="s">
        <v>36</v>
      </c>
      <c r="K3" s="310"/>
      <c r="L3" s="308" t="s">
        <v>6</v>
      </c>
      <c r="M3" s="309"/>
      <c r="N3" s="308" t="s">
        <v>7</v>
      </c>
      <c r="O3" s="309"/>
      <c r="P3" s="308" t="s">
        <v>8</v>
      </c>
      <c r="Q3" s="309"/>
      <c r="R3" s="308" t="s">
        <v>9</v>
      </c>
      <c r="S3" s="309"/>
      <c r="T3" s="308" t="s">
        <v>10</v>
      </c>
      <c r="U3" s="309"/>
      <c r="V3" s="299" t="s">
        <v>11</v>
      </c>
      <c r="W3" s="310"/>
      <c r="X3" s="308" t="s">
        <v>12</v>
      </c>
      <c r="Y3" s="309"/>
      <c r="Z3" s="308" t="s">
        <v>13</v>
      </c>
      <c r="AA3" s="309"/>
      <c r="AB3" s="299" t="s">
        <v>14</v>
      </c>
      <c r="AC3" s="300"/>
      <c r="AD3" s="313" t="s">
        <v>15</v>
      </c>
      <c r="AE3" s="314"/>
      <c r="AF3" s="311" t="s">
        <v>37</v>
      </c>
      <c r="AG3" s="312"/>
    </row>
    <row r="4" spans="1:33" ht="15.75" thickBot="1" x14ac:dyDescent="0.3">
      <c r="A4" s="277"/>
      <c r="B4" s="135" t="s">
        <v>17</v>
      </c>
      <c r="C4" s="136" t="s">
        <v>18</v>
      </c>
      <c r="D4" s="135" t="s">
        <v>17</v>
      </c>
      <c r="E4" s="136" t="s">
        <v>18</v>
      </c>
      <c r="F4" s="135" t="s">
        <v>17</v>
      </c>
      <c r="G4" s="136" t="s">
        <v>18</v>
      </c>
      <c r="H4" s="135" t="s">
        <v>17</v>
      </c>
      <c r="I4" s="137" t="s">
        <v>18</v>
      </c>
      <c r="J4" s="138" t="s">
        <v>17</v>
      </c>
      <c r="K4" s="139" t="s">
        <v>18</v>
      </c>
      <c r="L4" s="135" t="s">
        <v>17</v>
      </c>
      <c r="M4" s="136" t="s">
        <v>18</v>
      </c>
      <c r="N4" s="135" t="s">
        <v>17</v>
      </c>
      <c r="O4" s="136" t="s">
        <v>18</v>
      </c>
      <c r="P4" s="135" t="s">
        <v>17</v>
      </c>
      <c r="Q4" s="136" t="s">
        <v>18</v>
      </c>
      <c r="R4" s="135" t="s">
        <v>17</v>
      </c>
      <c r="S4" s="136" t="s">
        <v>18</v>
      </c>
      <c r="T4" s="135" t="s">
        <v>17</v>
      </c>
      <c r="U4" s="136" t="s">
        <v>18</v>
      </c>
      <c r="V4" s="140" t="s">
        <v>17</v>
      </c>
      <c r="W4" s="141" t="s">
        <v>18</v>
      </c>
      <c r="X4" s="135" t="s">
        <v>17</v>
      </c>
      <c r="Y4" s="136" t="s">
        <v>18</v>
      </c>
      <c r="Z4" s="135" t="s">
        <v>17</v>
      </c>
      <c r="AA4" s="136" t="s">
        <v>18</v>
      </c>
      <c r="AB4" s="138" t="s">
        <v>17</v>
      </c>
      <c r="AC4" s="142" t="s">
        <v>18</v>
      </c>
      <c r="AD4" s="143" t="s">
        <v>17</v>
      </c>
      <c r="AE4" s="144" t="s">
        <v>18</v>
      </c>
      <c r="AF4" s="145" t="s">
        <v>17</v>
      </c>
      <c r="AG4" s="146" t="s">
        <v>18</v>
      </c>
    </row>
    <row r="5" spans="1:33" ht="15.75" thickBot="1" x14ac:dyDescent="0.3">
      <c r="A5" s="278" t="s">
        <v>19</v>
      </c>
      <c r="B5" s="147">
        <f>SUM(B6:B11)</f>
        <v>0</v>
      </c>
      <c r="C5" s="148">
        <f>SUM(C6:C11)</f>
        <v>0</v>
      </c>
      <c r="D5" s="147">
        <f t="shared" ref="D5:AG5" si="0">SUM(D6:D11)</f>
        <v>0</v>
      </c>
      <c r="E5" s="148">
        <f t="shared" si="0"/>
        <v>0</v>
      </c>
      <c r="F5" s="147">
        <f t="shared" si="0"/>
        <v>0</v>
      </c>
      <c r="G5" s="148">
        <f t="shared" si="0"/>
        <v>0</v>
      </c>
      <c r="H5" s="147">
        <f t="shared" si="0"/>
        <v>0</v>
      </c>
      <c r="I5" s="148">
        <f t="shared" si="0"/>
        <v>0</v>
      </c>
      <c r="J5" s="147">
        <f t="shared" si="0"/>
        <v>0</v>
      </c>
      <c r="K5" s="148">
        <f t="shared" si="0"/>
        <v>0</v>
      </c>
      <c r="L5" s="147">
        <f t="shared" si="0"/>
        <v>6</v>
      </c>
      <c r="M5" s="148">
        <f t="shared" si="0"/>
        <v>153</v>
      </c>
      <c r="N5" s="147">
        <f t="shared" si="0"/>
        <v>6</v>
      </c>
      <c r="O5" s="148">
        <f t="shared" si="0"/>
        <v>152</v>
      </c>
      <c r="P5" s="147">
        <f t="shared" si="0"/>
        <v>6</v>
      </c>
      <c r="Q5" s="148">
        <f t="shared" si="0"/>
        <v>156</v>
      </c>
      <c r="R5" s="147">
        <f t="shared" si="0"/>
        <v>7</v>
      </c>
      <c r="S5" s="148">
        <f t="shared" si="0"/>
        <v>165</v>
      </c>
      <c r="T5" s="147">
        <f t="shared" si="0"/>
        <v>6</v>
      </c>
      <c r="U5" s="148">
        <f t="shared" si="0"/>
        <v>143</v>
      </c>
      <c r="V5" s="149">
        <f t="shared" si="0"/>
        <v>31</v>
      </c>
      <c r="W5" s="150">
        <f t="shared" si="0"/>
        <v>769</v>
      </c>
      <c r="X5" s="147">
        <f t="shared" si="0"/>
        <v>4</v>
      </c>
      <c r="Y5" s="148">
        <f t="shared" si="0"/>
        <v>103</v>
      </c>
      <c r="Z5" s="147">
        <f t="shared" si="0"/>
        <v>4</v>
      </c>
      <c r="AA5" s="148">
        <f t="shared" si="0"/>
        <v>87</v>
      </c>
      <c r="AB5" s="149">
        <f t="shared" si="0"/>
        <v>8</v>
      </c>
      <c r="AC5" s="150">
        <f t="shared" si="0"/>
        <v>190</v>
      </c>
      <c r="AD5" s="147">
        <f t="shared" si="0"/>
        <v>0</v>
      </c>
      <c r="AE5" s="148">
        <f t="shared" si="0"/>
        <v>0</v>
      </c>
      <c r="AF5" s="151">
        <f t="shared" si="0"/>
        <v>39</v>
      </c>
      <c r="AG5" s="152">
        <f t="shared" si="0"/>
        <v>959</v>
      </c>
    </row>
    <row r="6" spans="1:33" x14ac:dyDescent="0.25">
      <c r="A6" s="279" t="s">
        <v>20</v>
      </c>
      <c r="B6" s="153">
        <v>0</v>
      </c>
      <c r="C6" s="154">
        <v>0</v>
      </c>
      <c r="D6" s="153">
        <v>0</v>
      </c>
      <c r="E6" s="154">
        <v>0</v>
      </c>
      <c r="F6" s="153">
        <v>0</v>
      </c>
      <c r="G6" s="154">
        <v>0</v>
      </c>
      <c r="H6" s="153">
        <v>0</v>
      </c>
      <c r="I6" s="154">
        <v>0</v>
      </c>
      <c r="J6" s="153">
        <f t="shared" ref="J6:K51" si="1">B6+D6+F6+H6</f>
        <v>0</v>
      </c>
      <c r="K6" s="154">
        <f t="shared" si="1"/>
        <v>0</v>
      </c>
      <c r="L6" s="153">
        <v>6</v>
      </c>
      <c r="M6" s="154">
        <f>153-M10-M11</f>
        <v>151</v>
      </c>
      <c r="N6" s="153">
        <f>6-N7</f>
        <v>5</v>
      </c>
      <c r="O6" s="154">
        <f>152-O10-O7</f>
        <v>128</v>
      </c>
      <c r="P6" s="153">
        <f>6-P7</f>
        <v>5</v>
      </c>
      <c r="Q6" s="154">
        <f>156-Q10-Q7</f>
        <v>133</v>
      </c>
      <c r="R6" s="153">
        <f>7-R7</f>
        <v>6</v>
      </c>
      <c r="S6" s="154">
        <f>165-S10-S7</f>
        <v>140</v>
      </c>
      <c r="T6" s="153">
        <f>6-T7</f>
        <v>5</v>
      </c>
      <c r="U6" s="155">
        <f>143-U10-U7</f>
        <v>118</v>
      </c>
      <c r="V6" s="153">
        <f t="shared" ref="V6:W11" si="2">L6+N6+P6+R6+T6</f>
        <v>27</v>
      </c>
      <c r="W6" s="154">
        <f t="shared" si="2"/>
        <v>670</v>
      </c>
      <c r="X6" s="156">
        <f>4-X7</f>
        <v>3</v>
      </c>
      <c r="Y6" s="154">
        <f>103-Y10-Y7</f>
        <v>79</v>
      </c>
      <c r="Z6" s="153">
        <f>4-Z7</f>
        <v>3</v>
      </c>
      <c r="AA6" s="155">
        <f>87-AA10-AA7</f>
        <v>66</v>
      </c>
      <c r="AB6" s="153">
        <f t="shared" ref="AB6:AC11" si="3">X6+Z6</f>
        <v>6</v>
      </c>
      <c r="AC6" s="154">
        <f t="shared" si="3"/>
        <v>145</v>
      </c>
      <c r="AD6" s="157">
        <v>0</v>
      </c>
      <c r="AE6" s="158">
        <v>0</v>
      </c>
      <c r="AF6" s="159">
        <f t="shared" ref="AF6:AG11" si="4">J6+V6+AB6+AD6</f>
        <v>33</v>
      </c>
      <c r="AG6" s="160">
        <f t="shared" si="4"/>
        <v>815</v>
      </c>
    </row>
    <row r="7" spans="1:33" x14ac:dyDescent="0.25">
      <c r="A7" s="280" t="s">
        <v>21</v>
      </c>
      <c r="B7" s="161"/>
      <c r="C7" s="162"/>
      <c r="D7" s="163"/>
      <c r="E7" s="164"/>
      <c r="F7" s="161"/>
      <c r="G7" s="162"/>
      <c r="H7" s="163"/>
      <c r="I7" s="164"/>
      <c r="J7" s="47">
        <f>B7+D7+F7+H7</f>
        <v>0</v>
      </c>
      <c r="K7" s="48">
        <f>C7+E7+G7+I7</f>
        <v>0</v>
      </c>
      <c r="L7" s="161"/>
      <c r="M7" s="162"/>
      <c r="N7" s="161">
        <v>1</v>
      </c>
      <c r="O7" s="162">
        <v>23</v>
      </c>
      <c r="P7" s="161">
        <v>1</v>
      </c>
      <c r="Q7" s="162">
        <v>22</v>
      </c>
      <c r="R7" s="161">
        <v>1</v>
      </c>
      <c r="S7" s="162">
        <v>24</v>
      </c>
      <c r="T7" s="161">
        <v>1</v>
      </c>
      <c r="U7" s="164">
        <v>24</v>
      </c>
      <c r="V7" s="165">
        <f t="shared" si="2"/>
        <v>4</v>
      </c>
      <c r="W7" s="166">
        <f t="shared" si="2"/>
        <v>93</v>
      </c>
      <c r="X7" s="163">
        <v>1</v>
      </c>
      <c r="Y7" s="162">
        <v>22</v>
      </c>
      <c r="Z7" s="161">
        <v>1</v>
      </c>
      <c r="AA7" s="164">
        <v>20</v>
      </c>
      <c r="AB7" s="165">
        <f t="shared" si="3"/>
        <v>2</v>
      </c>
      <c r="AC7" s="166">
        <f t="shared" si="3"/>
        <v>42</v>
      </c>
      <c r="AD7" s="167"/>
      <c r="AE7" s="168"/>
      <c r="AF7" s="39">
        <f t="shared" si="4"/>
        <v>6</v>
      </c>
      <c r="AG7" s="40">
        <f t="shared" si="4"/>
        <v>135</v>
      </c>
    </row>
    <row r="8" spans="1:33" x14ac:dyDescent="0.25">
      <c r="A8" s="281" t="s">
        <v>22</v>
      </c>
      <c r="B8" s="169"/>
      <c r="C8" s="170"/>
      <c r="D8" s="171"/>
      <c r="E8" s="172"/>
      <c r="F8" s="169"/>
      <c r="G8" s="170"/>
      <c r="H8" s="171"/>
      <c r="I8" s="172"/>
      <c r="J8" s="34">
        <f>B8+D8+F8+H8</f>
        <v>0</v>
      </c>
      <c r="K8" s="35">
        <f>C8+E8+G8+I8</f>
        <v>0</v>
      </c>
      <c r="L8" s="169"/>
      <c r="M8" s="170"/>
      <c r="N8" s="169"/>
      <c r="O8" s="170"/>
      <c r="P8" s="169"/>
      <c r="Q8" s="170"/>
      <c r="R8" s="169"/>
      <c r="S8" s="170"/>
      <c r="T8" s="169"/>
      <c r="U8" s="172"/>
      <c r="V8" s="165">
        <f t="shared" si="2"/>
        <v>0</v>
      </c>
      <c r="W8" s="166">
        <f t="shared" si="2"/>
        <v>0</v>
      </c>
      <c r="X8" s="171"/>
      <c r="Y8" s="170"/>
      <c r="Z8" s="169"/>
      <c r="AA8" s="172"/>
      <c r="AB8" s="165">
        <f t="shared" si="3"/>
        <v>0</v>
      </c>
      <c r="AC8" s="166">
        <f t="shared" si="3"/>
        <v>0</v>
      </c>
      <c r="AD8" s="173"/>
      <c r="AE8" s="174"/>
      <c r="AF8" s="39">
        <f t="shared" si="4"/>
        <v>0</v>
      </c>
      <c r="AG8" s="40">
        <f t="shared" si="4"/>
        <v>0</v>
      </c>
    </row>
    <row r="9" spans="1:33" x14ac:dyDescent="0.25">
      <c r="A9" s="282" t="s">
        <v>23</v>
      </c>
      <c r="B9" s="32"/>
      <c r="C9" s="33"/>
      <c r="D9" s="78"/>
      <c r="E9" s="79"/>
      <c r="F9" s="32"/>
      <c r="G9" s="33"/>
      <c r="H9" s="78"/>
      <c r="I9" s="79"/>
      <c r="J9" s="80">
        <f t="shared" si="1"/>
        <v>0</v>
      </c>
      <c r="K9" s="37">
        <f t="shared" si="1"/>
        <v>0</v>
      </c>
      <c r="L9" s="32"/>
      <c r="M9" s="33"/>
      <c r="N9" s="32"/>
      <c r="O9" s="33"/>
      <c r="P9" s="32"/>
      <c r="Q9" s="33"/>
      <c r="R9" s="32"/>
      <c r="S9" s="33"/>
      <c r="T9" s="32"/>
      <c r="U9" s="79"/>
      <c r="V9" s="165">
        <f t="shared" si="2"/>
        <v>0</v>
      </c>
      <c r="W9" s="166">
        <f t="shared" si="2"/>
        <v>0</v>
      </c>
      <c r="X9" s="78"/>
      <c r="Y9" s="33"/>
      <c r="Z9" s="32"/>
      <c r="AA9" s="79"/>
      <c r="AB9" s="165">
        <f t="shared" si="3"/>
        <v>0</v>
      </c>
      <c r="AC9" s="166">
        <f t="shared" si="3"/>
        <v>0</v>
      </c>
      <c r="AD9" s="175"/>
      <c r="AE9" s="176"/>
      <c r="AF9" s="39">
        <f t="shared" si="4"/>
        <v>0</v>
      </c>
      <c r="AG9" s="40">
        <f t="shared" si="4"/>
        <v>0</v>
      </c>
    </row>
    <row r="10" spans="1:33" x14ac:dyDescent="0.25">
      <c r="A10" s="281" t="s">
        <v>24</v>
      </c>
      <c r="B10" s="42"/>
      <c r="C10" s="43"/>
      <c r="D10" s="72"/>
      <c r="E10" s="73"/>
      <c r="F10" s="42"/>
      <c r="G10" s="43"/>
      <c r="H10" s="72"/>
      <c r="I10" s="73"/>
      <c r="J10" s="34">
        <f t="shared" si="1"/>
        <v>0</v>
      </c>
      <c r="K10" s="35">
        <f t="shared" si="1"/>
        <v>0</v>
      </c>
      <c r="L10" s="42"/>
      <c r="M10" s="43">
        <v>1</v>
      </c>
      <c r="N10" s="42"/>
      <c r="O10" s="43">
        <v>1</v>
      </c>
      <c r="P10" s="42"/>
      <c r="Q10" s="43">
        <v>1</v>
      </c>
      <c r="R10" s="42"/>
      <c r="S10" s="43">
        <v>1</v>
      </c>
      <c r="T10" s="42"/>
      <c r="U10" s="73">
        <v>1</v>
      </c>
      <c r="V10" s="165">
        <f t="shared" si="2"/>
        <v>0</v>
      </c>
      <c r="W10" s="166">
        <f t="shared" si="2"/>
        <v>5</v>
      </c>
      <c r="X10" s="72"/>
      <c r="Y10" s="43">
        <v>2</v>
      </c>
      <c r="Z10" s="42"/>
      <c r="AA10" s="73">
        <v>1</v>
      </c>
      <c r="AB10" s="165">
        <f t="shared" si="3"/>
        <v>0</v>
      </c>
      <c r="AC10" s="166">
        <f t="shared" si="3"/>
        <v>3</v>
      </c>
      <c r="AD10" s="173"/>
      <c r="AE10" s="174"/>
      <c r="AF10" s="39">
        <f t="shared" si="4"/>
        <v>0</v>
      </c>
      <c r="AG10" s="40">
        <f t="shared" si="4"/>
        <v>8</v>
      </c>
    </row>
    <row r="11" spans="1:33" ht="15.75" thickBot="1" x14ac:dyDescent="0.3">
      <c r="A11" s="283" t="s">
        <v>25</v>
      </c>
      <c r="B11" s="54"/>
      <c r="C11" s="55"/>
      <c r="D11" s="84"/>
      <c r="E11" s="85"/>
      <c r="F11" s="54"/>
      <c r="G11" s="55"/>
      <c r="H11" s="84"/>
      <c r="I11" s="85"/>
      <c r="J11" s="56">
        <f t="shared" si="1"/>
        <v>0</v>
      </c>
      <c r="K11" s="57">
        <f t="shared" si="1"/>
        <v>0</v>
      </c>
      <c r="L11" s="54"/>
      <c r="M11" s="55">
        <v>1</v>
      </c>
      <c r="N11" s="54"/>
      <c r="O11" s="55"/>
      <c r="P11" s="54"/>
      <c r="Q11" s="55"/>
      <c r="R11" s="54"/>
      <c r="S11" s="55"/>
      <c r="T11" s="54"/>
      <c r="U11" s="85"/>
      <c r="V11" s="177">
        <f t="shared" si="2"/>
        <v>0</v>
      </c>
      <c r="W11" s="178">
        <f t="shared" si="2"/>
        <v>1</v>
      </c>
      <c r="X11" s="84"/>
      <c r="Y11" s="55"/>
      <c r="Z11" s="54"/>
      <c r="AA11" s="85"/>
      <c r="AB11" s="177">
        <f t="shared" si="3"/>
        <v>0</v>
      </c>
      <c r="AC11" s="178">
        <f t="shared" si="3"/>
        <v>0</v>
      </c>
      <c r="AD11" s="179"/>
      <c r="AE11" s="180"/>
      <c r="AF11" s="62">
        <f t="shared" si="4"/>
        <v>0</v>
      </c>
      <c r="AG11" s="63">
        <f t="shared" si="4"/>
        <v>1</v>
      </c>
    </row>
    <row r="12" spans="1:33" ht="15.75" thickBot="1" x14ac:dyDescent="0.3">
      <c r="A12" s="284" t="s">
        <v>26</v>
      </c>
      <c r="B12" s="147">
        <f t="shared" ref="B12:AG12" si="5">SUM(B13:B18)</f>
        <v>4</v>
      </c>
      <c r="C12" s="148">
        <f t="shared" si="5"/>
        <v>92</v>
      </c>
      <c r="D12" s="147">
        <f t="shared" si="5"/>
        <v>4</v>
      </c>
      <c r="E12" s="148">
        <f t="shared" si="5"/>
        <v>82</v>
      </c>
      <c r="F12" s="147">
        <f t="shared" si="5"/>
        <v>4</v>
      </c>
      <c r="G12" s="148">
        <f t="shared" si="5"/>
        <v>89</v>
      </c>
      <c r="H12" s="147">
        <f t="shared" si="5"/>
        <v>4</v>
      </c>
      <c r="I12" s="148">
        <f t="shared" si="5"/>
        <v>76</v>
      </c>
      <c r="J12" s="147">
        <f t="shared" si="5"/>
        <v>16</v>
      </c>
      <c r="K12" s="148">
        <f t="shared" si="5"/>
        <v>339</v>
      </c>
      <c r="L12" s="147">
        <f t="shared" si="5"/>
        <v>3</v>
      </c>
      <c r="M12" s="148">
        <f t="shared" si="5"/>
        <v>57</v>
      </c>
      <c r="N12" s="147">
        <f t="shared" si="5"/>
        <v>4</v>
      </c>
      <c r="O12" s="148">
        <f t="shared" si="5"/>
        <v>73</v>
      </c>
      <c r="P12" s="147">
        <f t="shared" si="5"/>
        <v>4</v>
      </c>
      <c r="Q12" s="148">
        <f t="shared" si="5"/>
        <v>89</v>
      </c>
      <c r="R12" s="147">
        <f t="shared" si="5"/>
        <v>5</v>
      </c>
      <c r="S12" s="148">
        <f t="shared" si="5"/>
        <v>91</v>
      </c>
      <c r="T12" s="147">
        <f t="shared" si="5"/>
        <v>4</v>
      </c>
      <c r="U12" s="148">
        <f t="shared" si="5"/>
        <v>77</v>
      </c>
      <c r="V12" s="149">
        <f>SUM(V13:V18)</f>
        <v>20</v>
      </c>
      <c r="W12" s="150">
        <f>SUM(W13:W18)</f>
        <v>387</v>
      </c>
      <c r="X12" s="147">
        <f t="shared" si="5"/>
        <v>2</v>
      </c>
      <c r="Y12" s="148">
        <f t="shared" si="5"/>
        <v>35</v>
      </c>
      <c r="Z12" s="147">
        <f t="shared" si="5"/>
        <v>1</v>
      </c>
      <c r="AA12" s="148">
        <f t="shared" si="5"/>
        <v>18</v>
      </c>
      <c r="AB12" s="149">
        <f>SUM(AB13:AB18)</f>
        <v>3</v>
      </c>
      <c r="AC12" s="150">
        <f>SUM(AC13:AC18)</f>
        <v>53</v>
      </c>
      <c r="AD12" s="147">
        <f t="shared" si="5"/>
        <v>0</v>
      </c>
      <c r="AE12" s="148">
        <f t="shared" si="5"/>
        <v>0</v>
      </c>
      <c r="AF12" s="181">
        <f t="shared" si="5"/>
        <v>39</v>
      </c>
      <c r="AG12" s="182">
        <f t="shared" si="5"/>
        <v>779</v>
      </c>
    </row>
    <row r="13" spans="1:33" x14ac:dyDescent="0.25">
      <c r="A13" s="279" t="s">
        <v>20</v>
      </c>
      <c r="B13" s="183">
        <f>3</f>
        <v>3</v>
      </c>
      <c r="C13" s="184">
        <f>79</f>
        <v>79</v>
      </c>
      <c r="D13" s="185">
        <f>3</f>
        <v>3</v>
      </c>
      <c r="E13" s="186">
        <f>70-E17</f>
        <v>68</v>
      </c>
      <c r="F13" s="183">
        <f>3</f>
        <v>3</v>
      </c>
      <c r="G13" s="184">
        <f>77</f>
        <v>77</v>
      </c>
      <c r="H13" s="185">
        <v>3</v>
      </c>
      <c r="I13" s="186">
        <f>62-I17</f>
        <v>61</v>
      </c>
      <c r="J13" s="183">
        <f t="shared" si="1"/>
        <v>12</v>
      </c>
      <c r="K13" s="184">
        <f t="shared" si="1"/>
        <v>285</v>
      </c>
      <c r="L13" s="153">
        <f>2</f>
        <v>2</v>
      </c>
      <c r="M13" s="154">
        <f>44</f>
        <v>44</v>
      </c>
      <c r="N13" s="153">
        <f>3</f>
        <v>3</v>
      </c>
      <c r="O13" s="154">
        <f>60</f>
        <v>60</v>
      </c>
      <c r="P13" s="153">
        <f>3</f>
        <v>3</v>
      </c>
      <c r="Q13" s="154">
        <f>76</f>
        <v>76</v>
      </c>
      <c r="R13" s="153">
        <f>4</f>
        <v>4</v>
      </c>
      <c r="S13" s="154">
        <f>79</f>
        <v>79</v>
      </c>
      <c r="T13" s="153">
        <f>3</f>
        <v>3</v>
      </c>
      <c r="U13" s="154">
        <f>68</f>
        <v>68</v>
      </c>
      <c r="V13" s="153">
        <f t="shared" ref="V13:W18" si="6">L13+N13+P13+R13+T13</f>
        <v>15</v>
      </c>
      <c r="W13" s="154">
        <f t="shared" si="6"/>
        <v>327</v>
      </c>
      <c r="X13" s="153">
        <f>2</f>
        <v>2</v>
      </c>
      <c r="Y13" s="154">
        <f>35</f>
        <v>35</v>
      </c>
      <c r="Z13" s="153">
        <f>1</f>
        <v>1</v>
      </c>
      <c r="AA13" s="154">
        <f>18</f>
        <v>18</v>
      </c>
      <c r="AB13" s="153">
        <f t="shared" ref="AB13:AC18" si="7">X13+Z13</f>
        <v>3</v>
      </c>
      <c r="AC13" s="154">
        <f t="shared" si="7"/>
        <v>53</v>
      </c>
      <c r="AD13" s="187">
        <v>0</v>
      </c>
      <c r="AE13" s="184">
        <v>0</v>
      </c>
      <c r="AF13" s="188">
        <f>J13+V13+AB13+AD13</f>
        <v>30</v>
      </c>
      <c r="AG13" s="189">
        <f>K13+W13+AC13+AE13</f>
        <v>665</v>
      </c>
    </row>
    <row r="14" spans="1:33" x14ac:dyDescent="0.25">
      <c r="A14" s="280" t="s">
        <v>21</v>
      </c>
      <c r="B14" s="161"/>
      <c r="C14" s="162"/>
      <c r="D14" s="163"/>
      <c r="E14" s="164"/>
      <c r="F14" s="161"/>
      <c r="G14" s="162"/>
      <c r="H14" s="163"/>
      <c r="I14" s="164"/>
      <c r="J14" s="47">
        <f>B14+D14+F14+H14</f>
        <v>0</v>
      </c>
      <c r="K14" s="48">
        <f>C14+E14+G14+I14</f>
        <v>0</v>
      </c>
      <c r="L14" s="161"/>
      <c r="M14" s="162"/>
      <c r="N14" s="161"/>
      <c r="O14" s="162"/>
      <c r="P14" s="161"/>
      <c r="Q14" s="162"/>
      <c r="R14" s="161"/>
      <c r="S14" s="162"/>
      <c r="T14" s="161"/>
      <c r="U14" s="164"/>
      <c r="V14" s="165">
        <f t="shared" si="6"/>
        <v>0</v>
      </c>
      <c r="W14" s="166">
        <f t="shared" si="6"/>
        <v>0</v>
      </c>
      <c r="X14" s="163"/>
      <c r="Y14" s="162"/>
      <c r="Z14" s="161"/>
      <c r="AA14" s="164"/>
      <c r="AB14" s="165">
        <f t="shared" si="7"/>
        <v>0</v>
      </c>
      <c r="AC14" s="166">
        <f t="shared" si="7"/>
        <v>0</v>
      </c>
      <c r="AD14" s="167"/>
      <c r="AE14" s="168"/>
      <c r="AF14" s="39">
        <f>J14+V14+AB14+AD14</f>
        <v>0</v>
      </c>
      <c r="AG14" s="40">
        <f>K14+W14+AC14+AE14</f>
        <v>0</v>
      </c>
    </row>
    <row r="15" spans="1:33" x14ac:dyDescent="0.25">
      <c r="A15" s="281" t="s">
        <v>22</v>
      </c>
      <c r="B15" s="42">
        <v>1</v>
      </c>
      <c r="C15" s="43">
        <v>13</v>
      </c>
      <c r="D15" s="72">
        <v>1</v>
      </c>
      <c r="E15" s="73">
        <v>12</v>
      </c>
      <c r="F15" s="42">
        <v>1</v>
      </c>
      <c r="G15" s="43">
        <v>12</v>
      </c>
      <c r="H15" s="72">
        <v>1</v>
      </c>
      <c r="I15" s="73">
        <v>14</v>
      </c>
      <c r="J15" s="34">
        <f>B15+D15+F15+H15</f>
        <v>4</v>
      </c>
      <c r="K15" s="35">
        <f>C15+E15+G15+I15</f>
        <v>51</v>
      </c>
      <c r="L15" s="42">
        <v>1</v>
      </c>
      <c r="M15" s="43">
        <v>13</v>
      </c>
      <c r="N15" s="42">
        <v>1</v>
      </c>
      <c r="O15" s="43">
        <v>13</v>
      </c>
      <c r="P15" s="42">
        <v>1</v>
      </c>
      <c r="Q15" s="43">
        <v>13</v>
      </c>
      <c r="R15" s="42">
        <v>1</v>
      </c>
      <c r="S15" s="43">
        <v>12</v>
      </c>
      <c r="T15" s="42">
        <v>1</v>
      </c>
      <c r="U15" s="43">
        <v>9</v>
      </c>
      <c r="V15" s="165">
        <f t="shared" si="6"/>
        <v>5</v>
      </c>
      <c r="W15" s="166">
        <f t="shared" si="6"/>
        <v>60</v>
      </c>
      <c r="X15" s="42"/>
      <c r="Y15" s="43"/>
      <c r="Z15" s="42"/>
      <c r="AA15" s="43"/>
      <c r="AB15" s="165">
        <f t="shared" si="7"/>
        <v>0</v>
      </c>
      <c r="AC15" s="166">
        <f t="shared" si="7"/>
        <v>0</v>
      </c>
      <c r="AD15" s="74"/>
      <c r="AE15" s="75"/>
      <c r="AF15" s="39">
        <f t="shared" ref="AF15:AG18" si="8">J15+V15+AB15+AD15</f>
        <v>9</v>
      </c>
      <c r="AG15" s="40">
        <f t="shared" si="8"/>
        <v>111</v>
      </c>
    </row>
    <row r="16" spans="1:33" x14ac:dyDescent="0.25">
      <c r="A16" s="282" t="s">
        <v>23</v>
      </c>
      <c r="B16" s="32"/>
      <c r="C16" s="33"/>
      <c r="D16" s="78"/>
      <c r="E16" s="79"/>
      <c r="F16" s="32"/>
      <c r="G16" s="33"/>
      <c r="H16" s="78"/>
      <c r="I16" s="79"/>
      <c r="J16" s="80">
        <f t="shared" si="1"/>
        <v>0</v>
      </c>
      <c r="K16" s="37">
        <f t="shared" si="1"/>
        <v>0</v>
      </c>
      <c r="L16" s="32"/>
      <c r="M16" s="33"/>
      <c r="N16" s="32"/>
      <c r="O16" s="33"/>
      <c r="P16" s="32"/>
      <c r="Q16" s="33"/>
      <c r="R16" s="32"/>
      <c r="S16" s="33"/>
      <c r="T16" s="32"/>
      <c r="U16" s="33"/>
      <c r="V16" s="165">
        <f t="shared" si="6"/>
        <v>0</v>
      </c>
      <c r="W16" s="166">
        <f t="shared" si="6"/>
        <v>0</v>
      </c>
      <c r="X16" s="32"/>
      <c r="Y16" s="33"/>
      <c r="Z16" s="32"/>
      <c r="AA16" s="33"/>
      <c r="AB16" s="165">
        <f t="shared" si="7"/>
        <v>0</v>
      </c>
      <c r="AC16" s="166">
        <f t="shared" si="7"/>
        <v>0</v>
      </c>
      <c r="AD16" s="81"/>
      <c r="AE16" s="82"/>
      <c r="AF16" s="51">
        <f t="shared" si="8"/>
        <v>0</v>
      </c>
      <c r="AG16" s="52">
        <f t="shared" si="8"/>
        <v>0</v>
      </c>
    </row>
    <row r="17" spans="1:33" x14ac:dyDescent="0.25">
      <c r="A17" s="281" t="s">
        <v>24</v>
      </c>
      <c r="B17" s="42"/>
      <c r="C17" s="43"/>
      <c r="D17" s="72"/>
      <c r="E17" s="73">
        <v>2</v>
      </c>
      <c r="F17" s="42"/>
      <c r="G17" s="43"/>
      <c r="H17" s="72"/>
      <c r="I17" s="73">
        <v>1</v>
      </c>
      <c r="J17" s="34">
        <f t="shared" si="1"/>
        <v>0</v>
      </c>
      <c r="K17" s="35">
        <f t="shared" si="1"/>
        <v>3</v>
      </c>
      <c r="L17" s="42"/>
      <c r="M17" s="43"/>
      <c r="N17" s="42"/>
      <c r="O17" s="43"/>
      <c r="P17" s="42"/>
      <c r="Q17" s="43"/>
      <c r="R17" s="42"/>
      <c r="S17" s="43"/>
      <c r="T17" s="42"/>
      <c r="U17" s="43"/>
      <c r="V17" s="165">
        <f t="shared" si="6"/>
        <v>0</v>
      </c>
      <c r="W17" s="166">
        <f t="shared" si="6"/>
        <v>0</v>
      </c>
      <c r="X17" s="42"/>
      <c r="Y17" s="43"/>
      <c r="Z17" s="42"/>
      <c r="AA17" s="43"/>
      <c r="AB17" s="165">
        <f t="shared" si="7"/>
        <v>0</v>
      </c>
      <c r="AC17" s="166">
        <f t="shared" si="7"/>
        <v>0</v>
      </c>
      <c r="AD17" s="74"/>
      <c r="AE17" s="75"/>
      <c r="AF17" s="39">
        <f t="shared" si="8"/>
        <v>0</v>
      </c>
      <c r="AG17" s="40">
        <f t="shared" si="8"/>
        <v>3</v>
      </c>
    </row>
    <row r="18" spans="1:33" ht="15.75" thickBot="1" x14ac:dyDescent="0.3">
      <c r="A18" s="283" t="s">
        <v>25</v>
      </c>
      <c r="B18" s="54"/>
      <c r="C18" s="55"/>
      <c r="D18" s="84"/>
      <c r="E18" s="85"/>
      <c r="F18" s="54"/>
      <c r="G18" s="55"/>
      <c r="H18" s="84"/>
      <c r="I18" s="85"/>
      <c r="J18" s="56">
        <f t="shared" si="1"/>
        <v>0</v>
      </c>
      <c r="K18" s="57">
        <f t="shared" si="1"/>
        <v>0</v>
      </c>
      <c r="L18" s="54"/>
      <c r="M18" s="55"/>
      <c r="N18" s="54"/>
      <c r="O18" s="55"/>
      <c r="P18" s="54"/>
      <c r="Q18" s="55"/>
      <c r="R18" s="54"/>
      <c r="S18" s="55"/>
      <c r="T18" s="54"/>
      <c r="U18" s="55"/>
      <c r="V18" s="177">
        <f t="shared" si="6"/>
        <v>0</v>
      </c>
      <c r="W18" s="178">
        <f t="shared" si="6"/>
        <v>0</v>
      </c>
      <c r="X18" s="54"/>
      <c r="Y18" s="55"/>
      <c r="Z18" s="54"/>
      <c r="AA18" s="55"/>
      <c r="AB18" s="177">
        <f t="shared" si="7"/>
        <v>0</v>
      </c>
      <c r="AC18" s="178">
        <f t="shared" si="7"/>
        <v>0</v>
      </c>
      <c r="AD18" s="86"/>
      <c r="AE18" s="87"/>
      <c r="AF18" s="62">
        <f t="shared" si="8"/>
        <v>0</v>
      </c>
      <c r="AG18" s="63">
        <f t="shared" si="8"/>
        <v>0</v>
      </c>
    </row>
    <row r="19" spans="1:33" ht="15.75" thickBot="1" x14ac:dyDescent="0.3">
      <c r="A19" s="285" t="s">
        <v>27</v>
      </c>
      <c r="B19" s="147">
        <f t="shared" ref="B19:AG19" si="9">SUM(B20:B25)</f>
        <v>6</v>
      </c>
      <c r="C19" s="148">
        <f t="shared" si="9"/>
        <v>165</v>
      </c>
      <c r="D19" s="147">
        <f t="shared" si="9"/>
        <v>7</v>
      </c>
      <c r="E19" s="148">
        <f t="shared" si="9"/>
        <v>164</v>
      </c>
      <c r="F19" s="147">
        <f t="shared" si="9"/>
        <v>6</v>
      </c>
      <c r="G19" s="148">
        <f t="shared" si="9"/>
        <v>157</v>
      </c>
      <c r="H19" s="147">
        <f t="shared" si="9"/>
        <v>5</v>
      </c>
      <c r="I19" s="148">
        <f t="shared" si="9"/>
        <v>130</v>
      </c>
      <c r="J19" s="147">
        <f t="shared" si="9"/>
        <v>24</v>
      </c>
      <c r="K19" s="148">
        <f t="shared" si="9"/>
        <v>616</v>
      </c>
      <c r="L19" s="147">
        <f t="shared" si="9"/>
        <v>6</v>
      </c>
      <c r="M19" s="148">
        <f t="shared" si="9"/>
        <v>152</v>
      </c>
      <c r="N19" s="147">
        <f t="shared" si="9"/>
        <v>6</v>
      </c>
      <c r="O19" s="148">
        <f t="shared" si="9"/>
        <v>135</v>
      </c>
      <c r="P19" s="147">
        <f t="shared" si="9"/>
        <v>6</v>
      </c>
      <c r="Q19" s="148">
        <f t="shared" si="9"/>
        <v>136</v>
      </c>
      <c r="R19" s="147">
        <f t="shared" si="9"/>
        <v>7</v>
      </c>
      <c r="S19" s="148">
        <f t="shared" si="9"/>
        <v>160</v>
      </c>
      <c r="T19" s="147">
        <f t="shared" si="9"/>
        <v>6</v>
      </c>
      <c r="U19" s="148">
        <f t="shared" si="9"/>
        <v>142</v>
      </c>
      <c r="V19" s="149">
        <f>SUM(V20:V25)</f>
        <v>31</v>
      </c>
      <c r="W19" s="150">
        <f>SUM(W20:W25)</f>
        <v>725</v>
      </c>
      <c r="X19" s="147">
        <f t="shared" si="9"/>
        <v>3</v>
      </c>
      <c r="Y19" s="148">
        <f t="shared" si="9"/>
        <v>70</v>
      </c>
      <c r="Z19" s="147">
        <f t="shared" si="9"/>
        <v>4</v>
      </c>
      <c r="AA19" s="148">
        <f t="shared" si="9"/>
        <v>90</v>
      </c>
      <c r="AB19" s="149">
        <f>SUM(AB20:AB25)</f>
        <v>7</v>
      </c>
      <c r="AC19" s="150">
        <f>SUM(AC20:AC25)</f>
        <v>160</v>
      </c>
      <c r="AD19" s="147">
        <f t="shared" si="9"/>
        <v>0</v>
      </c>
      <c r="AE19" s="148">
        <f t="shared" si="9"/>
        <v>0</v>
      </c>
      <c r="AF19" s="147">
        <f t="shared" si="9"/>
        <v>62</v>
      </c>
      <c r="AG19" s="148">
        <f t="shared" si="9"/>
        <v>1501</v>
      </c>
    </row>
    <row r="20" spans="1:33" x14ac:dyDescent="0.25">
      <c r="A20" s="279" t="s">
        <v>20</v>
      </c>
      <c r="B20" s="190">
        <f>6</f>
        <v>6</v>
      </c>
      <c r="C20" s="191">
        <f>165-C24</f>
        <v>164</v>
      </c>
      <c r="D20" s="192">
        <f>7</f>
        <v>7</v>
      </c>
      <c r="E20" s="193">
        <f>164-E24</f>
        <v>163</v>
      </c>
      <c r="F20" s="190">
        <f>6</f>
        <v>6</v>
      </c>
      <c r="G20" s="191">
        <f>157-G24</f>
        <v>156</v>
      </c>
      <c r="H20" s="192">
        <f>5</f>
        <v>5</v>
      </c>
      <c r="I20" s="193">
        <f>130</f>
        <v>130</v>
      </c>
      <c r="J20" s="183">
        <f t="shared" ref="J20:K22" si="10">B20+D20+F20+H20</f>
        <v>24</v>
      </c>
      <c r="K20" s="184">
        <f t="shared" si="10"/>
        <v>613</v>
      </c>
      <c r="L20" s="153">
        <f>6-L21</f>
        <v>5</v>
      </c>
      <c r="M20" s="154">
        <f>152-M24-M21</f>
        <v>126</v>
      </c>
      <c r="N20" s="153">
        <f>5-N21</f>
        <v>4</v>
      </c>
      <c r="O20" s="154">
        <f>123-O21</f>
        <v>98</v>
      </c>
      <c r="P20" s="153">
        <f>5-P21</f>
        <v>4</v>
      </c>
      <c r="Q20" s="154">
        <f>127-Q21</f>
        <v>101</v>
      </c>
      <c r="R20" s="153">
        <f>7-R21</f>
        <v>6</v>
      </c>
      <c r="S20" s="154">
        <f>160-S21</f>
        <v>134</v>
      </c>
      <c r="T20" s="153">
        <f>6-T21</f>
        <v>4</v>
      </c>
      <c r="U20" s="154">
        <f>142-U24-U21</f>
        <v>84</v>
      </c>
      <c r="V20" s="153">
        <f t="shared" ref="V20:W25" si="11">L20+N20+P20+R20+T20</f>
        <v>23</v>
      </c>
      <c r="W20" s="154">
        <f t="shared" si="11"/>
        <v>543</v>
      </c>
      <c r="X20" s="153">
        <f>3-X21</f>
        <v>0</v>
      </c>
      <c r="Y20" s="154">
        <f>70-Y21</f>
        <v>0</v>
      </c>
      <c r="Z20" s="153">
        <f>4-Z21</f>
        <v>1</v>
      </c>
      <c r="AA20" s="154">
        <f>90-AA21</f>
        <v>18</v>
      </c>
      <c r="AB20" s="153">
        <f t="shared" ref="AB20:AC25" si="12">X20+Z20</f>
        <v>1</v>
      </c>
      <c r="AC20" s="154">
        <f t="shared" si="12"/>
        <v>18</v>
      </c>
      <c r="AD20" s="194">
        <v>0</v>
      </c>
      <c r="AE20" s="195">
        <v>0</v>
      </c>
      <c r="AF20" s="196">
        <f>J20+V20+AB20+AD20</f>
        <v>48</v>
      </c>
      <c r="AG20" s="197">
        <f>K20+W20+AC20+AE20</f>
        <v>1174</v>
      </c>
    </row>
    <row r="21" spans="1:33" x14ac:dyDescent="0.25">
      <c r="A21" s="286" t="s">
        <v>21</v>
      </c>
      <c r="B21" s="161"/>
      <c r="C21" s="162"/>
      <c r="D21" s="163"/>
      <c r="E21" s="164"/>
      <c r="F21" s="161"/>
      <c r="G21" s="162"/>
      <c r="H21" s="163"/>
      <c r="I21" s="164"/>
      <c r="J21" s="47">
        <f t="shared" si="10"/>
        <v>0</v>
      </c>
      <c r="K21" s="48">
        <f t="shared" si="10"/>
        <v>0</v>
      </c>
      <c r="L21" s="161">
        <v>1</v>
      </c>
      <c r="M21" s="162">
        <v>25</v>
      </c>
      <c r="N21" s="161">
        <v>1</v>
      </c>
      <c r="O21" s="162">
        <v>25</v>
      </c>
      <c r="P21" s="161">
        <v>1</v>
      </c>
      <c r="Q21" s="162">
        <v>26</v>
      </c>
      <c r="R21" s="161">
        <v>1</v>
      </c>
      <c r="S21" s="162">
        <v>26</v>
      </c>
      <c r="T21" s="161">
        <v>2</v>
      </c>
      <c r="U21" s="164">
        <v>57</v>
      </c>
      <c r="V21" s="165">
        <f t="shared" si="11"/>
        <v>6</v>
      </c>
      <c r="W21" s="166">
        <f>M21+O21+Q21+S21+U21</f>
        <v>159</v>
      </c>
      <c r="X21" s="163">
        <v>3</v>
      </c>
      <c r="Y21" s="162">
        <v>70</v>
      </c>
      <c r="Z21" s="161">
        <v>3</v>
      </c>
      <c r="AA21" s="164">
        <v>72</v>
      </c>
      <c r="AB21" s="165">
        <f t="shared" si="12"/>
        <v>6</v>
      </c>
      <c r="AC21" s="166">
        <f t="shared" si="12"/>
        <v>142</v>
      </c>
      <c r="AD21" s="167"/>
      <c r="AE21" s="168"/>
      <c r="AF21" s="39">
        <f>J21+V21+AB21+AD21</f>
        <v>12</v>
      </c>
      <c r="AG21" s="40">
        <f>K21+W21+AC21+AE21</f>
        <v>301</v>
      </c>
    </row>
    <row r="22" spans="1:33" x14ac:dyDescent="0.25">
      <c r="A22" s="281" t="s">
        <v>22</v>
      </c>
      <c r="B22" s="42"/>
      <c r="C22" s="43"/>
      <c r="D22" s="72"/>
      <c r="E22" s="73"/>
      <c r="F22" s="42"/>
      <c r="G22" s="43"/>
      <c r="H22" s="72"/>
      <c r="I22" s="73"/>
      <c r="J22" s="34">
        <f t="shared" si="10"/>
        <v>0</v>
      </c>
      <c r="K22" s="35">
        <f t="shared" si="10"/>
        <v>0</v>
      </c>
      <c r="L22" s="42"/>
      <c r="M22" s="43"/>
      <c r="N22" s="42">
        <v>1</v>
      </c>
      <c r="O22" s="43">
        <v>12</v>
      </c>
      <c r="P22" s="42">
        <v>1</v>
      </c>
      <c r="Q22" s="43">
        <v>9</v>
      </c>
      <c r="R22" s="42"/>
      <c r="S22" s="43"/>
      <c r="T22" s="42"/>
      <c r="U22" s="43"/>
      <c r="V22" s="165">
        <f t="shared" si="11"/>
        <v>2</v>
      </c>
      <c r="W22" s="166">
        <f t="shared" si="11"/>
        <v>21</v>
      </c>
      <c r="X22" s="42"/>
      <c r="Y22" s="43"/>
      <c r="Z22" s="42"/>
      <c r="AA22" s="43"/>
      <c r="AB22" s="165">
        <f t="shared" si="12"/>
        <v>0</v>
      </c>
      <c r="AC22" s="166">
        <f t="shared" si="12"/>
        <v>0</v>
      </c>
      <c r="AD22" s="74"/>
      <c r="AE22" s="75"/>
      <c r="AF22" s="39">
        <f t="shared" ref="AF22:AG25" si="13">J22+V22+AB22+AD22</f>
        <v>2</v>
      </c>
      <c r="AG22" s="40">
        <f t="shared" si="13"/>
        <v>21</v>
      </c>
    </row>
    <row r="23" spans="1:33" x14ac:dyDescent="0.25">
      <c r="A23" s="282" t="s">
        <v>23</v>
      </c>
      <c r="B23" s="32"/>
      <c r="C23" s="33"/>
      <c r="D23" s="78"/>
      <c r="E23" s="79"/>
      <c r="F23" s="32"/>
      <c r="G23" s="33"/>
      <c r="H23" s="78"/>
      <c r="I23" s="79"/>
      <c r="J23" s="34">
        <f t="shared" si="1"/>
        <v>0</v>
      </c>
      <c r="K23" s="35">
        <f t="shared" si="1"/>
        <v>0</v>
      </c>
      <c r="L23" s="32"/>
      <c r="M23" s="33"/>
      <c r="N23" s="32"/>
      <c r="O23" s="33"/>
      <c r="P23" s="32"/>
      <c r="Q23" s="33"/>
      <c r="R23" s="32"/>
      <c r="S23" s="33"/>
      <c r="T23" s="32"/>
      <c r="U23" s="33"/>
      <c r="V23" s="165">
        <f t="shared" si="11"/>
        <v>0</v>
      </c>
      <c r="W23" s="166">
        <f t="shared" si="11"/>
        <v>0</v>
      </c>
      <c r="X23" s="32"/>
      <c r="Y23" s="33"/>
      <c r="Z23" s="32"/>
      <c r="AA23" s="33"/>
      <c r="AB23" s="165">
        <f t="shared" si="12"/>
        <v>0</v>
      </c>
      <c r="AC23" s="166">
        <f t="shared" si="12"/>
        <v>0</v>
      </c>
      <c r="AD23" s="81"/>
      <c r="AE23" s="82"/>
      <c r="AF23" s="39">
        <f t="shared" si="13"/>
        <v>0</v>
      </c>
      <c r="AG23" s="40">
        <f t="shared" si="13"/>
        <v>0</v>
      </c>
    </row>
    <row r="24" spans="1:33" x14ac:dyDescent="0.25">
      <c r="A24" s="281" t="s">
        <v>24</v>
      </c>
      <c r="B24" s="32"/>
      <c r="C24" s="33">
        <v>1</v>
      </c>
      <c r="D24" s="78"/>
      <c r="E24" s="79">
        <v>1</v>
      </c>
      <c r="F24" s="32"/>
      <c r="G24" s="33">
        <v>1</v>
      </c>
      <c r="H24" s="78"/>
      <c r="I24" s="79"/>
      <c r="J24" s="80">
        <f t="shared" si="1"/>
        <v>0</v>
      </c>
      <c r="K24" s="37">
        <f t="shared" si="1"/>
        <v>3</v>
      </c>
      <c r="L24" s="42"/>
      <c r="M24" s="43">
        <v>1</v>
      </c>
      <c r="N24" s="42"/>
      <c r="O24" s="43"/>
      <c r="P24" s="42"/>
      <c r="Q24" s="43"/>
      <c r="R24" s="42"/>
      <c r="S24" s="43"/>
      <c r="T24" s="42"/>
      <c r="U24" s="43">
        <v>1</v>
      </c>
      <c r="V24" s="165">
        <f t="shared" si="11"/>
        <v>0</v>
      </c>
      <c r="W24" s="166">
        <f t="shared" si="11"/>
        <v>2</v>
      </c>
      <c r="X24" s="42"/>
      <c r="Y24" s="43"/>
      <c r="Z24" s="42"/>
      <c r="AA24" s="43"/>
      <c r="AB24" s="165">
        <f t="shared" si="12"/>
        <v>0</v>
      </c>
      <c r="AC24" s="166">
        <f t="shared" si="12"/>
        <v>0</v>
      </c>
      <c r="AD24" s="81"/>
      <c r="AE24" s="82"/>
      <c r="AF24" s="51">
        <f t="shared" si="13"/>
        <v>0</v>
      </c>
      <c r="AG24" s="52">
        <f t="shared" si="13"/>
        <v>5</v>
      </c>
    </row>
    <row r="25" spans="1:33" ht="15.75" thickBot="1" x14ac:dyDescent="0.3">
      <c r="A25" s="283" t="s">
        <v>25</v>
      </c>
      <c r="B25" s="54"/>
      <c r="C25" s="55"/>
      <c r="D25" s="84"/>
      <c r="E25" s="85"/>
      <c r="F25" s="54"/>
      <c r="G25" s="55"/>
      <c r="H25" s="84"/>
      <c r="I25" s="85"/>
      <c r="J25" s="56">
        <f t="shared" si="1"/>
        <v>0</v>
      </c>
      <c r="K25" s="57">
        <f t="shared" si="1"/>
        <v>0</v>
      </c>
      <c r="L25" s="54"/>
      <c r="M25" s="55"/>
      <c r="N25" s="54"/>
      <c r="O25" s="55"/>
      <c r="P25" s="54"/>
      <c r="Q25" s="55"/>
      <c r="R25" s="54"/>
      <c r="S25" s="55"/>
      <c r="T25" s="54"/>
      <c r="U25" s="55"/>
      <c r="V25" s="177">
        <f t="shared" si="11"/>
        <v>0</v>
      </c>
      <c r="W25" s="178">
        <f t="shared" si="11"/>
        <v>0</v>
      </c>
      <c r="X25" s="54"/>
      <c r="Y25" s="55"/>
      <c r="Z25" s="54"/>
      <c r="AA25" s="55"/>
      <c r="AB25" s="177">
        <f t="shared" si="12"/>
        <v>0</v>
      </c>
      <c r="AC25" s="178">
        <f t="shared" si="12"/>
        <v>0</v>
      </c>
      <c r="AD25" s="86"/>
      <c r="AE25" s="87"/>
      <c r="AF25" s="62">
        <f t="shared" si="13"/>
        <v>0</v>
      </c>
      <c r="AG25" s="63">
        <f t="shared" si="13"/>
        <v>0</v>
      </c>
    </row>
    <row r="26" spans="1:33" ht="15.75" thickBot="1" x14ac:dyDescent="0.3">
      <c r="A26" s="287" t="s">
        <v>28</v>
      </c>
      <c r="B26" s="147">
        <f t="shared" ref="B26:AG26" si="14">SUM(B27:B32)</f>
        <v>6</v>
      </c>
      <c r="C26" s="148">
        <f t="shared" si="14"/>
        <v>163</v>
      </c>
      <c r="D26" s="147">
        <f t="shared" si="14"/>
        <v>4</v>
      </c>
      <c r="E26" s="148">
        <f t="shared" si="14"/>
        <v>107</v>
      </c>
      <c r="F26" s="147">
        <f t="shared" si="14"/>
        <v>5</v>
      </c>
      <c r="G26" s="148">
        <f t="shared" si="14"/>
        <v>133</v>
      </c>
      <c r="H26" s="147">
        <f t="shared" si="14"/>
        <v>5</v>
      </c>
      <c r="I26" s="148">
        <f t="shared" si="14"/>
        <v>126</v>
      </c>
      <c r="J26" s="147">
        <f t="shared" si="14"/>
        <v>20</v>
      </c>
      <c r="K26" s="148">
        <f t="shared" si="14"/>
        <v>529</v>
      </c>
      <c r="L26" s="147">
        <f t="shared" si="14"/>
        <v>6</v>
      </c>
      <c r="M26" s="148">
        <f t="shared" si="14"/>
        <v>149</v>
      </c>
      <c r="N26" s="147">
        <f t="shared" si="14"/>
        <v>5</v>
      </c>
      <c r="O26" s="148">
        <f t="shared" si="14"/>
        <v>132</v>
      </c>
      <c r="P26" s="147">
        <f t="shared" si="14"/>
        <v>4</v>
      </c>
      <c r="Q26" s="148">
        <f t="shared" si="14"/>
        <v>104</v>
      </c>
      <c r="R26" s="147">
        <f t="shared" si="14"/>
        <v>3</v>
      </c>
      <c r="S26" s="148">
        <f t="shared" si="14"/>
        <v>82</v>
      </c>
      <c r="T26" s="147">
        <f t="shared" si="14"/>
        <v>4</v>
      </c>
      <c r="U26" s="148">
        <f t="shared" si="14"/>
        <v>87</v>
      </c>
      <c r="V26" s="149">
        <f>SUM(V27:V32)</f>
        <v>22</v>
      </c>
      <c r="W26" s="150">
        <f>SUM(W27:W32)</f>
        <v>554</v>
      </c>
      <c r="X26" s="147">
        <f t="shared" si="14"/>
        <v>2</v>
      </c>
      <c r="Y26" s="148">
        <f t="shared" si="14"/>
        <v>34</v>
      </c>
      <c r="Z26" s="147">
        <f t="shared" si="14"/>
        <v>2</v>
      </c>
      <c r="AA26" s="148">
        <f t="shared" si="14"/>
        <v>38</v>
      </c>
      <c r="AB26" s="149">
        <f>SUM(AB27:AB32)</f>
        <v>4</v>
      </c>
      <c r="AC26" s="150">
        <f>SUM(AC27:AC32)</f>
        <v>72</v>
      </c>
      <c r="AD26" s="147">
        <f t="shared" si="14"/>
        <v>0</v>
      </c>
      <c r="AE26" s="148">
        <f t="shared" si="14"/>
        <v>0</v>
      </c>
      <c r="AF26" s="147">
        <f t="shared" si="14"/>
        <v>46</v>
      </c>
      <c r="AG26" s="148">
        <f t="shared" si="14"/>
        <v>1155</v>
      </c>
    </row>
    <row r="27" spans="1:33" x14ac:dyDescent="0.25">
      <c r="A27" s="279" t="s">
        <v>20</v>
      </c>
      <c r="B27" s="32">
        <v>6</v>
      </c>
      <c r="C27" s="33">
        <v>163</v>
      </c>
      <c r="D27" s="78">
        <v>4</v>
      </c>
      <c r="E27" s="79">
        <f>107-E31-E32</f>
        <v>106</v>
      </c>
      <c r="F27" s="32">
        <v>5</v>
      </c>
      <c r="G27" s="33">
        <f>133-G31-G32</f>
        <v>132</v>
      </c>
      <c r="H27" s="78">
        <v>5</v>
      </c>
      <c r="I27" s="79">
        <v>126</v>
      </c>
      <c r="J27" s="80">
        <f t="shared" si="1"/>
        <v>20</v>
      </c>
      <c r="K27" s="37">
        <f t="shared" si="1"/>
        <v>527</v>
      </c>
      <c r="L27" s="153">
        <f>6</f>
        <v>6</v>
      </c>
      <c r="M27" s="154">
        <f>149</f>
        <v>149</v>
      </c>
      <c r="N27" s="153">
        <f>5</f>
        <v>5</v>
      </c>
      <c r="O27" s="154">
        <f>132</f>
        <v>132</v>
      </c>
      <c r="P27" s="153">
        <f>4</f>
        <v>4</v>
      </c>
      <c r="Q27" s="154">
        <f>104-Q31</f>
        <v>102</v>
      </c>
      <c r="R27" s="153">
        <f>3</f>
        <v>3</v>
      </c>
      <c r="S27" s="154">
        <f>82-S31</f>
        <v>81</v>
      </c>
      <c r="T27" s="153">
        <f>4</f>
        <v>4</v>
      </c>
      <c r="U27" s="154">
        <f>87-U31</f>
        <v>86</v>
      </c>
      <c r="V27" s="153">
        <f t="shared" ref="V27:W32" si="15">L27+N27+P27+R27+T27</f>
        <v>22</v>
      </c>
      <c r="W27" s="154">
        <f t="shared" si="15"/>
        <v>550</v>
      </c>
      <c r="X27" s="153">
        <f>2</f>
        <v>2</v>
      </c>
      <c r="Y27" s="154">
        <f>34-Y31</f>
        <v>33</v>
      </c>
      <c r="Z27" s="153">
        <f>2</f>
        <v>2</v>
      </c>
      <c r="AA27" s="154">
        <f>38</f>
        <v>38</v>
      </c>
      <c r="AB27" s="153">
        <f t="shared" ref="AB27:AC32" si="16">X27+Z27</f>
        <v>4</v>
      </c>
      <c r="AC27" s="154">
        <f t="shared" si="16"/>
        <v>71</v>
      </c>
      <c r="AD27" s="92">
        <v>0</v>
      </c>
      <c r="AE27" s="33">
        <v>0</v>
      </c>
      <c r="AF27" s="196">
        <f>J27+V27+AB27+AD27</f>
        <v>46</v>
      </c>
      <c r="AG27" s="197">
        <f>K27+W27+AC27+AE27</f>
        <v>1148</v>
      </c>
    </row>
    <row r="28" spans="1:33" x14ac:dyDescent="0.25">
      <c r="A28" s="286" t="s">
        <v>21</v>
      </c>
      <c r="B28" s="161"/>
      <c r="C28" s="162"/>
      <c r="D28" s="163"/>
      <c r="E28" s="164"/>
      <c r="F28" s="161"/>
      <c r="G28" s="162"/>
      <c r="H28" s="163"/>
      <c r="I28" s="164"/>
      <c r="J28" s="47">
        <f>B28+D28+F28+H28</f>
        <v>0</v>
      </c>
      <c r="K28" s="48">
        <f>C28+E28+G28+I28</f>
        <v>0</v>
      </c>
      <c r="L28" s="161"/>
      <c r="M28" s="162"/>
      <c r="N28" s="161"/>
      <c r="O28" s="162"/>
      <c r="P28" s="161"/>
      <c r="Q28" s="162"/>
      <c r="R28" s="161"/>
      <c r="S28" s="162"/>
      <c r="T28" s="161"/>
      <c r="U28" s="164"/>
      <c r="V28" s="165">
        <f t="shared" si="15"/>
        <v>0</v>
      </c>
      <c r="W28" s="166">
        <f t="shared" si="15"/>
        <v>0</v>
      </c>
      <c r="X28" s="163"/>
      <c r="Y28" s="162"/>
      <c r="Z28" s="161"/>
      <c r="AA28" s="164"/>
      <c r="AB28" s="165">
        <f t="shared" si="16"/>
        <v>0</v>
      </c>
      <c r="AC28" s="166">
        <f t="shared" si="16"/>
        <v>0</v>
      </c>
      <c r="AD28" s="167"/>
      <c r="AE28" s="168"/>
      <c r="AF28" s="39">
        <f>J28+V28+AB28+AD28</f>
        <v>0</v>
      </c>
      <c r="AG28" s="40">
        <f>K28+W28+AC28+AE28</f>
        <v>0</v>
      </c>
    </row>
    <row r="29" spans="1:33" x14ac:dyDescent="0.25">
      <c r="A29" s="288" t="s">
        <v>22</v>
      </c>
      <c r="B29" s="42"/>
      <c r="C29" s="43"/>
      <c r="D29" s="72"/>
      <c r="E29" s="73"/>
      <c r="F29" s="42"/>
      <c r="G29" s="43"/>
      <c r="H29" s="72"/>
      <c r="I29" s="73"/>
      <c r="J29" s="34">
        <f>B29+D29+F29+H29</f>
        <v>0</v>
      </c>
      <c r="K29" s="35">
        <f>C29+E29+G29+I29</f>
        <v>0</v>
      </c>
      <c r="L29" s="42"/>
      <c r="M29" s="43"/>
      <c r="N29" s="42"/>
      <c r="O29" s="43"/>
      <c r="P29" s="42"/>
      <c r="Q29" s="43"/>
      <c r="R29" s="42"/>
      <c r="S29" s="43"/>
      <c r="T29" s="42"/>
      <c r="U29" s="43"/>
      <c r="V29" s="165">
        <f t="shared" si="15"/>
        <v>0</v>
      </c>
      <c r="W29" s="166">
        <f t="shared" si="15"/>
        <v>0</v>
      </c>
      <c r="X29" s="42"/>
      <c r="Y29" s="43"/>
      <c r="Z29" s="42"/>
      <c r="AA29" s="43"/>
      <c r="AB29" s="165">
        <f t="shared" si="16"/>
        <v>0</v>
      </c>
      <c r="AC29" s="166">
        <f t="shared" si="16"/>
        <v>0</v>
      </c>
      <c r="AD29" s="74"/>
      <c r="AE29" s="75"/>
      <c r="AF29" s="39">
        <f t="shared" ref="AF29:AG32" si="17">J29+V29+AB29+AD29</f>
        <v>0</v>
      </c>
      <c r="AG29" s="40">
        <f t="shared" si="17"/>
        <v>0</v>
      </c>
    </row>
    <row r="30" spans="1:33" x14ac:dyDescent="0.25">
      <c r="A30" s="281" t="s">
        <v>23</v>
      </c>
      <c r="B30" s="32"/>
      <c r="C30" s="33"/>
      <c r="D30" s="78"/>
      <c r="E30" s="79"/>
      <c r="F30" s="32"/>
      <c r="G30" s="33"/>
      <c r="H30" s="78"/>
      <c r="I30" s="79"/>
      <c r="J30" s="80">
        <f t="shared" si="1"/>
        <v>0</v>
      </c>
      <c r="K30" s="37">
        <f t="shared" si="1"/>
        <v>0</v>
      </c>
      <c r="L30" s="32"/>
      <c r="M30" s="33"/>
      <c r="N30" s="32"/>
      <c r="O30" s="33"/>
      <c r="P30" s="32"/>
      <c r="Q30" s="33"/>
      <c r="R30" s="32"/>
      <c r="S30" s="33"/>
      <c r="T30" s="32"/>
      <c r="U30" s="33"/>
      <c r="V30" s="165">
        <f t="shared" si="15"/>
        <v>0</v>
      </c>
      <c r="W30" s="166">
        <f t="shared" si="15"/>
        <v>0</v>
      </c>
      <c r="X30" s="32"/>
      <c r="Y30" s="33"/>
      <c r="Z30" s="32"/>
      <c r="AA30" s="33"/>
      <c r="AB30" s="165">
        <f t="shared" si="16"/>
        <v>0</v>
      </c>
      <c r="AC30" s="166">
        <f t="shared" si="16"/>
        <v>0</v>
      </c>
      <c r="AD30" s="81"/>
      <c r="AE30" s="82"/>
      <c r="AF30" s="51">
        <f t="shared" si="17"/>
        <v>0</v>
      </c>
      <c r="AG30" s="52">
        <f t="shared" si="17"/>
        <v>0</v>
      </c>
    </row>
    <row r="31" spans="1:33" x14ac:dyDescent="0.25">
      <c r="A31" s="281" t="s">
        <v>24</v>
      </c>
      <c r="B31" s="42"/>
      <c r="C31" s="43"/>
      <c r="D31" s="72"/>
      <c r="E31" s="73">
        <v>1</v>
      </c>
      <c r="F31" s="42"/>
      <c r="G31" s="43">
        <v>1</v>
      </c>
      <c r="H31" s="72"/>
      <c r="I31" s="73"/>
      <c r="J31" s="34">
        <f t="shared" si="1"/>
        <v>0</v>
      </c>
      <c r="K31" s="35">
        <f t="shared" si="1"/>
        <v>2</v>
      </c>
      <c r="L31" s="42"/>
      <c r="M31" s="43"/>
      <c r="N31" s="42"/>
      <c r="O31" s="43"/>
      <c r="P31" s="42"/>
      <c r="Q31" s="43">
        <v>2</v>
      </c>
      <c r="R31" s="42"/>
      <c r="S31" s="43">
        <v>1</v>
      </c>
      <c r="T31" s="42"/>
      <c r="U31" s="43">
        <v>1</v>
      </c>
      <c r="V31" s="165">
        <f t="shared" si="15"/>
        <v>0</v>
      </c>
      <c r="W31" s="166">
        <f t="shared" si="15"/>
        <v>4</v>
      </c>
      <c r="X31" s="42"/>
      <c r="Y31" s="43">
        <v>1</v>
      </c>
      <c r="Z31" s="42"/>
      <c r="AA31" s="43"/>
      <c r="AB31" s="165">
        <f t="shared" si="16"/>
        <v>0</v>
      </c>
      <c r="AC31" s="166">
        <f t="shared" si="16"/>
        <v>1</v>
      </c>
      <c r="AD31" s="74"/>
      <c r="AE31" s="75"/>
      <c r="AF31" s="51">
        <f t="shared" si="17"/>
        <v>0</v>
      </c>
      <c r="AG31" s="52">
        <f t="shared" si="17"/>
        <v>7</v>
      </c>
    </row>
    <row r="32" spans="1:33" ht="15.75" thickBot="1" x14ac:dyDescent="0.3">
      <c r="A32" s="283" t="s">
        <v>25</v>
      </c>
      <c r="B32" s="54"/>
      <c r="C32" s="55"/>
      <c r="D32" s="84"/>
      <c r="E32" s="85"/>
      <c r="F32" s="54"/>
      <c r="G32" s="55"/>
      <c r="H32" s="84"/>
      <c r="I32" s="85"/>
      <c r="J32" s="56">
        <f t="shared" si="1"/>
        <v>0</v>
      </c>
      <c r="K32" s="57">
        <f t="shared" si="1"/>
        <v>0</v>
      </c>
      <c r="L32" s="54"/>
      <c r="M32" s="55"/>
      <c r="N32" s="54"/>
      <c r="O32" s="55"/>
      <c r="P32" s="54"/>
      <c r="Q32" s="55"/>
      <c r="R32" s="54"/>
      <c r="S32" s="55"/>
      <c r="T32" s="54"/>
      <c r="U32" s="55"/>
      <c r="V32" s="177">
        <f t="shared" si="15"/>
        <v>0</v>
      </c>
      <c r="W32" s="178">
        <f t="shared" si="15"/>
        <v>0</v>
      </c>
      <c r="X32" s="54"/>
      <c r="Y32" s="55"/>
      <c r="Z32" s="54"/>
      <c r="AA32" s="55"/>
      <c r="AB32" s="177">
        <f t="shared" si="16"/>
        <v>0</v>
      </c>
      <c r="AC32" s="178">
        <f t="shared" si="16"/>
        <v>0</v>
      </c>
      <c r="AD32" s="86"/>
      <c r="AE32" s="87"/>
      <c r="AF32" s="62">
        <f t="shared" si="17"/>
        <v>0</v>
      </c>
      <c r="AG32" s="63">
        <f t="shared" si="17"/>
        <v>0</v>
      </c>
    </row>
    <row r="33" spans="1:33" ht="15.75" thickBot="1" x14ac:dyDescent="0.3">
      <c r="A33" s="278" t="s">
        <v>29</v>
      </c>
      <c r="B33" s="147">
        <f t="shared" ref="B33:AG33" si="18">SUM(B34:B39)</f>
        <v>8</v>
      </c>
      <c r="C33" s="148">
        <f t="shared" si="18"/>
        <v>154</v>
      </c>
      <c r="D33" s="147">
        <f t="shared" si="18"/>
        <v>6</v>
      </c>
      <c r="E33" s="148">
        <f t="shared" si="18"/>
        <v>116</v>
      </c>
      <c r="F33" s="147">
        <f t="shared" si="18"/>
        <v>5</v>
      </c>
      <c r="G33" s="148">
        <f t="shared" si="18"/>
        <v>93</v>
      </c>
      <c r="H33" s="147">
        <f t="shared" si="18"/>
        <v>5</v>
      </c>
      <c r="I33" s="148">
        <f t="shared" si="18"/>
        <v>90</v>
      </c>
      <c r="J33" s="147">
        <f t="shared" si="18"/>
        <v>24</v>
      </c>
      <c r="K33" s="148">
        <f t="shared" si="18"/>
        <v>453</v>
      </c>
      <c r="L33" s="147">
        <f t="shared" si="18"/>
        <v>4</v>
      </c>
      <c r="M33" s="148">
        <f t="shared" si="18"/>
        <v>98</v>
      </c>
      <c r="N33" s="147">
        <f t="shared" si="18"/>
        <v>6</v>
      </c>
      <c r="O33" s="148">
        <f t="shared" si="18"/>
        <v>125</v>
      </c>
      <c r="P33" s="147">
        <f t="shared" si="18"/>
        <v>3</v>
      </c>
      <c r="Q33" s="148">
        <f t="shared" si="18"/>
        <v>77</v>
      </c>
      <c r="R33" s="147">
        <f t="shared" si="18"/>
        <v>4</v>
      </c>
      <c r="S33" s="148">
        <f t="shared" si="18"/>
        <v>88</v>
      </c>
      <c r="T33" s="147">
        <f t="shared" si="18"/>
        <v>3</v>
      </c>
      <c r="U33" s="148">
        <f t="shared" si="18"/>
        <v>75</v>
      </c>
      <c r="V33" s="149">
        <f>SUM(V34:V39)</f>
        <v>20</v>
      </c>
      <c r="W33" s="150">
        <f>SUM(W34:W39)</f>
        <v>463</v>
      </c>
      <c r="X33" s="147">
        <f t="shared" si="18"/>
        <v>1</v>
      </c>
      <c r="Y33" s="148">
        <f t="shared" si="18"/>
        <v>29</v>
      </c>
      <c r="Z33" s="147">
        <f t="shared" si="18"/>
        <v>1</v>
      </c>
      <c r="AA33" s="148">
        <f t="shared" si="18"/>
        <v>21</v>
      </c>
      <c r="AB33" s="149">
        <f>SUM(AB34:AB39)</f>
        <v>2</v>
      </c>
      <c r="AC33" s="150">
        <f>SUM(AC34:AC39)</f>
        <v>50</v>
      </c>
      <c r="AD33" s="147">
        <f t="shared" si="18"/>
        <v>0</v>
      </c>
      <c r="AE33" s="148">
        <f t="shared" si="18"/>
        <v>0</v>
      </c>
      <c r="AF33" s="147">
        <f t="shared" si="18"/>
        <v>46</v>
      </c>
      <c r="AG33" s="148">
        <f t="shared" si="18"/>
        <v>966</v>
      </c>
    </row>
    <row r="34" spans="1:33" x14ac:dyDescent="0.25">
      <c r="A34" s="279" t="s">
        <v>20</v>
      </c>
      <c r="B34" s="198">
        <v>7</v>
      </c>
      <c r="C34" s="199">
        <v>139</v>
      </c>
      <c r="D34" s="200">
        <v>5</v>
      </c>
      <c r="E34" s="201">
        <f>106-E38-E39</f>
        <v>105</v>
      </c>
      <c r="F34" s="198">
        <v>4</v>
      </c>
      <c r="G34" s="199">
        <v>82</v>
      </c>
      <c r="H34" s="200">
        <v>4</v>
      </c>
      <c r="I34" s="201">
        <v>81</v>
      </c>
      <c r="J34" s="202">
        <f t="shared" si="1"/>
        <v>20</v>
      </c>
      <c r="K34" s="203">
        <f t="shared" si="1"/>
        <v>407</v>
      </c>
      <c r="L34" s="153">
        <f>3</f>
        <v>3</v>
      </c>
      <c r="M34" s="154">
        <f>84</f>
        <v>84</v>
      </c>
      <c r="N34" s="153">
        <f>5</f>
        <v>5</v>
      </c>
      <c r="O34" s="154">
        <f>118</f>
        <v>118</v>
      </c>
      <c r="P34" s="153">
        <f>3</f>
        <v>3</v>
      </c>
      <c r="Q34" s="154">
        <f>77</f>
        <v>77</v>
      </c>
      <c r="R34" s="153">
        <f>3</f>
        <v>3</v>
      </c>
      <c r="S34" s="154">
        <f>80-S38</f>
        <v>79</v>
      </c>
      <c r="T34" s="153">
        <f>3</f>
        <v>3</v>
      </c>
      <c r="U34" s="154">
        <f>75</f>
        <v>75</v>
      </c>
      <c r="V34" s="153">
        <f t="shared" ref="V34:W39" si="19">L34+N34+P34+R34+T34</f>
        <v>17</v>
      </c>
      <c r="W34" s="154">
        <f t="shared" si="19"/>
        <v>433</v>
      </c>
      <c r="X34" s="153">
        <f>1</f>
        <v>1</v>
      </c>
      <c r="Y34" s="154">
        <f>29</f>
        <v>29</v>
      </c>
      <c r="Z34" s="153">
        <f>1</f>
        <v>1</v>
      </c>
      <c r="AA34" s="154">
        <f>21</f>
        <v>21</v>
      </c>
      <c r="AB34" s="153">
        <f t="shared" ref="AB34:AC39" si="20">X34+Z34</f>
        <v>2</v>
      </c>
      <c r="AC34" s="154">
        <f t="shared" si="20"/>
        <v>50</v>
      </c>
      <c r="AD34" s="204">
        <v>0</v>
      </c>
      <c r="AE34" s="199">
        <v>0</v>
      </c>
      <c r="AF34" s="196">
        <f>J34+V34+AB34+AD34</f>
        <v>39</v>
      </c>
      <c r="AG34" s="197">
        <f>K34+W34+AC34+AE34</f>
        <v>890</v>
      </c>
    </row>
    <row r="35" spans="1:33" x14ac:dyDescent="0.25">
      <c r="A35" s="286" t="s">
        <v>21</v>
      </c>
      <c r="B35" s="161"/>
      <c r="C35" s="162"/>
      <c r="D35" s="163"/>
      <c r="E35" s="164"/>
      <c r="F35" s="161"/>
      <c r="G35" s="162"/>
      <c r="H35" s="163"/>
      <c r="I35" s="164"/>
      <c r="J35" s="47">
        <f>B35+D35+F35+H35</f>
        <v>0</v>
      </c>
      <c r="K35" s="48">
        <f>C35+E35+G35+I35</f>
        <v>0</v>
      </c>
      <c r="L35" s="161"/>
      <c r="M35" s="162"/>
      <c r="N35" s="161"/>
      <c r="O35" s="162"/>
      <c r="P35" s="161"/>
      <c r="Q35" s="162"/>
      <c r="R35" s="161"/>
      <c r="S35" s="162"/>
      <c r="T35" s="161"/>
      <c r="U35" s="164"/>
      <c r="V35" s="205">
        <f t="shared" si="19"/>
        <v>0</v>
      </c>
      <c r="W35" s="206">
        <f t="shared" si="19"/>
        <v>0</v>
      </c>
      <c r="X35" s="163"/>
      <c r="Y35" s="162"/>
      <c r="Z35" s="161"/>
      <c r="AA35" s="164"/>
      <c r="AB35" s="205">
        <f t="shared" si="20"/>
        <v>0</v>
      </c>
      <c r="AC35" s="206">
        <f t="shared" si="20"/>
        <v>0</v>
      </c>
      <c r="AD35" s="167"/>
      <c r="AE35" s="168"/>
      <c r="AF35" s="39">
        <f>J35+V35+AB35+AD35</f>
        <v>0</v>
      </c>
      <c r="AG35" s="40">
        <f>K35+W35+AC35+AE35</f>
        <v>0</v>
      </c>
    </row>
    <row r="36" spans="1:33" x14ac:dyDescent="0.25">
      <c r="A36" s="288" t="s">
        <v>22</v>
      </c>
      <c r="B36" s="59">
        <v>1</v>
      </c>
      <c r="C36" s="60">
        <v>15</v>
      </c>
      <c r="D36" s="207">
        <v>1</v>
      </c>
      <c r="E36" s="208">
        <v>10</v>
      </c>
      <c r="F36" s="59">
        <v>1</v>
      </c>
      <c r="G36" s="60">
        <v>11</v>
      </c>
      <c r="H36" s="207">
        <v>1</v>
      </c>
      <c r="I36" s="208">
        <v>9</v>
      </c>
      <c r="J36" s="209">
        <f>B36+D36+F36+H36</f>
        <v>4</v>
      </c>
      <c r="K36" s="210">
        <f>C36+E36+G36+I36</f>
        <v>45</v>
      </c>
      <c r="L36" s="42">
        <v>1</v>
      </c>
      <c r="M36" s="43">
        <v>14</v>
      </c>
      <c r="N36" s="42">
        <v>1</v>
      </c>
      <c r="O36" s="43">
        <v>7</v>
      </c>
      <c r="P36" s="42"/>
      <c r="Q36" s="43"/>
      <c r="R36" s="42">
        <v>1</v>
      </c>
      <c r="S36" s="43">
        <v>8</v>
      </c>
      <c r="T36" s="42"/>
      <c r="U36" s="43"/>
      <c r="V36" s="165">
        <f t="shared" si="19"/>
        <v>3</v>
      </c>
      <c r="W36" s="166">
        <f t="shared" si="19"/>
        <v>29</v>
      </c>
      <c r="X36" s="42"/>
      <c r="Y36" s="43"/>
      <c r="Z36" s="42"/>
      <c r="AA36" s="43"/>
      <c r="AB36" s="165">
        <f t="shared" si="20"/>
        <v>0</v>
      </c>
      <c r="AC36" s="166">
        <f t="shared" si="20"/>
        <v>0</v>
      </c>
      <c r="AD36" s="74"/>
      <c r="AE36" s="75"/>
      <c r="AF36" s="39">
        <f t="shared" ref="AF36:AG39" si="21">J36+V36+AB36+AD36</f>
        <v>7</v>
      </c>
      <c r="AG36" s="40">
        <f t="shared" si="21"/>
        <v>74</v>
      </c>
    </row>
    <row r="37" spans="1:33" x14ac:dyDescent="0.25">
      <c r="A37" s="286" t="s">
        <v>23</v>
      </c>
      <c r="B37" s="42"/>
      <c r="C37" s="43"/>
      <c r="D37" s="72"/>
      <c r="E37" s="73"/>
      <c r="F37" s="42"/>
      <c r="G37" s="43"/>
      <c r="H37" s="72"/>
      <c r="I37" s="73"/>
      <c r="J37" s="34">
        <f t="shared" si="1"/>
        <v>0</v>
      </c>
      <c r="K37" s="35">
        <f t="shared" si="1"/>
        <v>0</v>
      </c>
      <c r="L37" s="42"/>
      <c r="M37" s="43"/>
      <c r="N37" s="42"/>
      <c r="O37" s="43"/>
      <c r="P37" s="42"/>
      <c r="Q37" s="43"/>
      <c r="R37" s="42"/>
      <c r="S37" s="43"/>
      <c r="T37" s="42"/>
      <c r="U37" s="43"/>
      <c r="V37" s="165">
        <f t="shared" si="19"/>
        <v>0</v>
      </c>
      <c r="W37" s="166">
        <f t="shared" si="19"/>
        <v>0</v>
      </c>
      <c r="X37" s="42"/>
      <c r="Y37" s="43"/>
      <c r="Z37" s="42"/>
      <c r="AA37" s="43"/>
      <c r="AB37" s="165">
        <f t="shared" si="20"/>
        <v>0</v>
      </c>
      <c r="AC37" s="166">
        <f t="shared" si="20"/>
        <v>0</v>
      </c>
      <c r="AD37" s="81"/>
      <c r="AE37" s="82"/>
      <c r="AF37" s="39">
        <f t="shared" si="21"/>
        <v>0</v>
      </c>
      <c r="AG37" s="40">
        <f t="shared" si="21"/>
        <v>0</v>
      </c>
    </row>
    <row r="38" spans="1:33" x14ac:dyDescent="0.25">
      <c r="A38" s="289" t="s">
        <v>24</v>
      </c>
      <c r="B38" s="32"/>
      <c r="C38" s="33"/>
      <c r="D38" s="78"/>
      <c r="E38" s="79">
        <v>1</v>
      </c>
      <c r="F38" s="32"/>
      <c r="G38" s="33"/>
      <c r="H38" s="78"/>
      <c r="I38" s="79"/>
      <c r="J38" s="80">
        <f t="shared" si="1"/>
        <v>0</v>
      </c>
      <c r="K38" s="37">
        <f t="shared" si="1"/>
        <v>1</v>
      </c>
      <c r="L38" s="32"/>
      <c r="M38" s="33"/>
      <c r="N38" s="32"/>
      <c r="O38" s="33"/>
      <c r="P38" s="32"/>
      <c r="Q38" s="33"/>
      <c r="R38" s="32"/>
      <c r="S38" s="33">
        <v>1</v>
      </c>
      <c r="T38" s="32"/>
      <c r="U38" s="33"/>
      <c r="V38" s="165">
        <f t="shared" si="19"/>
        <v>0</v>
      </c>
      <c r="W38" s="166">
        <f t="shared" si="19"/>
        <v>1</v>
      </c>
      <c r="X38" s="32"/>
      <c r="Y38" s="33"/>
      <c r="Z38" s="32"/>
      <c r="AA38" s="33"/>
      <c r="AB38" s="165">
        <f t="shared" si="20"/>
        <v>0</v>
      </c>
      <c r="AC38" s="166">
        <f t="shared" si="20"/>
        <v>0</v>
      </c>
      <c r="AD38" s="81"/>
      <c r="AE38" s="82"/>
      <c r="AF38" s="51">
        <f t="shared" si="21"/>
        <v>0</v>
      </c>
      <c r="AG38" s="52">
        <f t="shared" si="21"/>
        <v>2</v>
      </c>
    </row>
    <row r="39" spans="1:33" ht="15.75" thickBot="1" x14ac:dyDescent="0.3">
      <c r="A39" s="283" t="s">
        <v>25</v>
      </c>
      <c r="B39" s="54"/>
      <c r="C39" s="55"/>
      <c r="D39" s="84"/>
      <c r="E39" s="85"/>
      <c r="F39" s="54"/>
      <c r="G39" s="55"/>
      <c r="H39" s="84"/>
      <c r="I39" s="85"/>
      <c r="J39" s="56">
        <f t="shared" si="1"/>
        <v>0</v>
      </c>
      <c r="K39" s="57">
        <f t="shared" si="1"/>
        <v>0</v>
      </c>
      <c r="L39" s="54"/>
      <c r="M39" s="55"/>
      <c r="N39" s="54"/>
      <c r="O39" s="55"/>
      <c r="P39" s="54"/>
      <c r="Q39" s="55"/>
      <c r="R39" s="54"/>
      <c r="S39" s="55"/>
      <c r="T39" s="54"/>
      <c r="U39" s="55"/>
      <c r="V39" s="177">
        <f t="shared" si="19"/>
        <v>0</v>
      </c>
      <c r="W39" s="178">
        <f t="shared" si="19"/>
        <v>0</v>
      </c>
      <c r="X39" s="54"/>
      <c r="Y39" s="55"/>
      <c r="Z39" s="54"/>
      <c r="AA39" s="55"/>
      <c r="AB39" s="177">
        <f t="shared" si="20"/>
        <v>0</v>
      </c>
      <c r="AC39" s="178">
        <f t="shared" si="20"/>
        <v>0</v>
      </c>
      <c r="AD39" s="86"/>
      <c r="AE39" s="87"/>
      <c r="AF39" s="62">
        <f t="shared" si="21"/>
        <v>0</v>
      </c>
      <c r="AG39" s="63">
        <f t="shared" si="21"/>
        <v>0</v>
      </c>
    </row>
    <row r="40" spans="1:33" ht="15.75" thickBot="1" x14ac:dyDescent="0.3">
      <c r="A40" s="278" t="s">
        <v>30</v>
      </c>
      <c r="B40" s="147">
        <f t="shared" ref="B40:AG40" si="22">SUM(B41:B46)</f>
        <v>6</v>
      </c>
      <c r="C40" s="148">
        <f t="shared" si="22"/>
        <v>148</v>
      </c>
      <c r="D40" s="147">
        <f t="shared" si="22"/>
        <v>6</v>
      </c>
      <c r="E40" s="148">
        <f t="shared" si="22"/>
        <v>159</v>
      </c>
      <c r="F40" s="147">
        <f t="shared" si="22"/>
        <v>5</v>
      </c>
      <c r="G40" s="148">
        <f t="shared" si="22"/>
        <v>134</v>
      </c>
      <c r="H40" s="147">
        <f t="shared" si="22"/>
        <v>6</v>
      </c>
      <c r="I40" s="148">
        <f t="shared" si="22"/>
        <v>140</v>
      </c>
      <c r="J40" s="147">
        <f t="shared" si="22"/>
        <v>23</v>
      </c>
      <c r="K40" s="148">
        <f t="shared" si="22"/>
        <v>581</v>
      </c>
      <c r="L40" s="147">
        <f t="shared" si="22"/>
        <v>5</v>
      </c>
      <c r="M40" s="148">
        <f t="shared" si="22"/>
        <v>122</v>
      </c>
      <c r="N40" s="147">
        <f t="shared" si="22"/>
        <v>6</v>
      </c>
      <c r="O40" s="148">
        <f t="shared" si="22"/>
        <v>135</v>
      </c>
      <c r="P40" s="147">
        <f t="shared" si="22"/>
        <v>6</v>
      </c>
      <c r="Q40" s="148">
        <f t="shared" si="22"/>
        <v>134</v>
      </c>
      <c r="R40" s="147">
        <f t="shared" si="22"/>
        <v>6</v>
      </c>
      <c r="S40" s="148">
        <f t="shared" si="22"/>
        <v>142</v>
      </c>
      <c r="T40" s="147">
        <f t="shared" si="22"/>
        <v>5</v>
      </c>
      <c r="U40" s="148">
        <f t="shared" si="22"/>
        <v>115</v>
      </c>
      <c r="V40" s="149">
        <f>SUM(V41:V46)</f>
        <v>28</v>
      </c>
      <c r="W40" s="150">
        <f>SUM(W41:W46)</f>
        <v>648</v>
      </c>
      <c r="X40" s="147">
        <f t="shared" si="22"/>
        <v>3</v>
      </c>
      <c r="Y40" s="148">
        <f t="shared" si="22"/>
        <v>78</v>
      </c>
      <c r="Z40" s="147">
        <f t="shared" si="22"/>
        <v>2</v>
      </c>
      <c r="AA40" s="148">
        <f t="shared" si="22"/>
        <v>49</v>
      </c>
      <c r="AB40" s="149">
        <f>SUM(AB41:AB46)</f>
        <v>5</v>
      </c>
      <c r="AC40" s="150">
        <f>SUM(AC41:AC46)</f>
        <v>127</v>
      </c>
      <c r="AD40" s="147">
        <f t="shared" si="22"/>
        <v>0</v>
      </c>
      <c r="AE40" s="148">
        <f t="shared" si="22"/>
        <v>0</v>
      </c>
      <c r="AF40" s="147">
        <f t="shared" si="22"/>
        <v>56</v>
      </c>
      <c r="AG40" s="148">
        <f t="shared" si="22"/>
        <v>1356</v>
      </c>
    </row>
    <row r="41" spans="1:33" x14ac:dyDescent="0.25">
      <c r="A41" s="279" t="s">
        <v>20</v>
      </c>
      <c r="B41" s="198">
        <v>6</v>
      </c>
      <c r="C41" s="199">
        <v>148</v>
      </c>
      <c r="D41" s="200">
        <v>6</v>
      </c>
      <c r="E41" s="201">
        <f>159-E45-E46</f>
        <v>157</v>
      </c>
      <c r="F41" s="198">
        <v>5</v>
      </c>
      <c r="G41" s="199">
        <v>134</v>
      </c>
      <c r="H41" s="200">
        <v>6</v>
      </c>
      <c r="I41" s="201">
        <v>140</v>
      </c>
      <c r="J41" s="80">
        <f t="shared" si="1"/>
        <v>23</v>
      </c>
      <c r="K41" s="37">
        <f t="shared" si="1"/>
        <v>579</v>
      </c>
      <c r="L41" s="153">
        <f>5</f>
        <v>5</v>
      </c>
      <c r="M41" s="154">
        <f>122</f>
        <v>122</v>
      </c>
      <c r="N41" s="153">
        <f>6</f>
        <v>6</v>
      </c>
      <c r="O41" s="154">
        <f>135</f>
        <v>135</v>
      </c>
      <c r="P41" s="153">
        <f>6</f>
        <v>6</v>
      </c>
      <c r="Q41" s="154">
        <f>134</f>
        <v>134</v>
      </c>
      <c r="R41" s="153">
        <f>6</f>
        <v>6</v>
      </c>
      <c r="S41" s="154">
        <f>142-S45</f>
        <v>141</v>
      </c>
      <c r="T41" s="153">
        <f>5</f>
        <v>5</v>
      </c>
      <c r="U41" s="154">
        <f>115-U45</f>
        <v>114</v>
      </c>
      <c r="V41" s="153">
        <f t="shared" ref="V41:W46" si="23">L41+N41+P41+R41+T41</f>
        <v>28</v>
      </c>
      <c r="W41" s="154">
        <f t="shared" si="23"/>
        <v>646</v>
      </c>
      <c r="X41" s="153">
        <f>3</f>
        <v>3</v>
      </c>
      <c r="Y41" s="154">
        <f>78</f>
        <v>78</v>
      </c>
      <c r="Z41" s="153">
        <f>2</f>
        <v>2</v>
      </c>
      <c r="AA41" s="154">
        <f>49</f>
        <v>49</v>
      </c>
      <c r="AB41" s="153">
        <f t="shared" ref="AB41:AC46" si="24">X41+Z41</f>
        <v>5</v>
      </c>
      <c r="AC41" s="154">
        <f t="shared" si="24"/>
        <v>127</v>
      </c>
      <c r="AD41" s="204">
        <v>0</v>
      </c>
      <c r="AE41" s="199">
        <v>0</v>
      </c>
      <c r="AF41" s="196">
        <f>J41+V41+AB41+AD41</f>
        <v>56</v>
      </c>
      <c r="AG41" s="197">
        <f>K41+W41+AC41+AE41</f>
        <v>1352</v>
      </c>
    </row>
    <row r="42" spans="1:33" x14ac:dyDescent="0.25">
      <c r="A42" s="280" t="s">
        <v>21</v>
      </c>
      <c r="B42" s="161"/>
      <c r="C42" s="162"/>
      <c r="D42" s="163"/>
      <c r="E42" s="164"/>
      <c r="F42" s="161"/>
      <c r="G42" s="162"/>
      <c r="H42" s="163"/>
      <c r="I42" s="164"/>
      <c r="J42" s="47">
        <f>B42+D42+F42+H42</f>
        <v>0</v>
      </c>
      <c r="K42" s="48">
        <f>C42+E42+G42+I42</f>
        <v>0</v>
      </c>
      <c r="L42" s="161"/>
      <c r="M42" s="162"/>
      <c r="N42" s="161"/>
      <c r="O42" s="162"/>
      <c r="P42" s="161"/>
      <c r="Q42" s="162"/>
      <c r="R42" s="161"/>
      <c r="S42" s="162"/>
      <c r="T42" s="161"/>
      <c r="U42" s="164"/>
      <c r="V42" s="165">
        <f t="shared" si="23"/>
        <v>0</v>
      </c>
      <c r="W42" s="166">
        <f t="shared" si="23"/>
        <v>0</v>
      </c>
      <c r="X42" s="163"/>
      <c r="Y42" s="162"/>
      <c r="Z42" s="161"/>
      <c r="AA42" s="164"/>
      <c r="AB42" s="165">
        <f t="shared" si="24"/>
        <v>0</v>
      </c>
      <c r="AC42" s="166">
        <f t="shared" si="24"/>
        <v>0</v>
      </c>
      <c r="AD42" s="167"/>
      <c r="AE42" s="168"/>
      <c r="AF42" s="39">
        <f>J42+V42+AB42+AD42</f>
        <v>0</v>
      </c>
      <c r="AG42" s="40">
        <f>K42+W42+AC42+AE42</f>
        <v>0</v>
      </c>
    </row>
    <row r="43" spans="1:33" x14ac:dyDescent="0.25">
      <c r="A43" s="281" t="s">
        <v>22</v>
      </c>
      <c r="B43" s="42"/>
      <c r="C43" s="43"/>
      <c r="D43" s="72"/>
      <c r="E43" s="73"/>
      <c r="F43" s="42"/>
      <c r="G43" s="43"/>
      <c r="H43" s="72"/>
      <c r="I43" s="73"/>
      <c r="J43" s="34">
        <f>B43+D43+F43+H43</f>
        <v>0</v>
      </c>
      <c r="K43" s="35">
        <f>C43+E43+G43+I43</f>
        <v>0</v>
      </c>
      <c r="L43" s="42"/>
      <c r="M43" s="43"/>
      <c r="N43" s="42"/>
      <c r="O43" s="43"/>
      <c r="P43" s="42"/>
      <c r="Q43" s="43"/>
      <c r="R43" s="42"/>
      <c r="S43" s="43"/>
      <c r="T43" s="42"/>
      <c r="U43" s="43"/>
      <c r="V43" s="165">
        <f t="shared" si="23"/>
        <v>0</v>
      </c>
      <c r="W43" s="166">
        <f t="shared" si="23"/>
        <v>0</v>
      </c>
      <c r="X43" s="42"/>
      <c r="Y43" s="43"/>
      <c r="Z43" s="42"/>
      <c r="AA43" s="43"/>
      <c r="AB43" s="165">
        <f t="shared" si="24"/>
        <v>0</v>
      </c>
      <c r="AC43" s="166">
        <f t="shared" si="24"/>
        <v>0</v>
      </c>
      <c r="AD43" s="74"/>
      <c r="AE43" s="75"/>
      <c r="AF43" s="188">
        <f t="shared" ref="AF43:AG46" si="25">J43+V43+AB43+AD43</f>
        <v>0</v>
      </c>
      <c r="AG43" s="189">
        <f t="shared" si="25"/>
        <v>0</v>
      </c>
    </row>
    <row r="44" spans="1:33" x14ac:dyDescent="0.25">
      <c r="A44" s="282" t="s">
        <v>23</v>
      </c>
      <c r="B44" s="32"/>
      <c r="C44" s="33"/>
      <c r="D44" s="78"/>
      <c r="E44" s="79"/>
      <c r="F44" s="32"/>
      <c r="G44" s="33"/>
      <c r="H44" s="78"/>
      <c r="I44" s="79"/>
      <c r="J44" s="80">
        <f t="shared" si="1"/>
        <v>0</v>
      </c>
      <c r="K44" s="37">
        <f t="shared" si="1"/>
        <v>0</v>
      </c>
      <c r="L44" s="32"/>
      <c r="M44" s="33"/>
      <c r="N44" s="32"/>
      <c r="O44" s="33"/>
      <c r="P44" s="32"/>
      <c r="Q44" s="33"/>
      <c r="R44" s="32"/>
      <c r="S44" s="33"/>
      <c r="T44" s="32"/>
      <c r="U44" s="33"/>
      <c r="V44" s="165">
        <f t="shared" si="23"/>
        <v>0</v>
      </c>
      <c r="W44" s="166">
        <f t="shared" si="23"/>
        <v>0</v>
      </c>
      <c r="X44" s="32"/>
      <c r="Y44" s="33"/>
      <c r="Z44" s="32"/>
      <c r="AA44" s="33"/>
      <c r="AB44" s="165">
        <f t="shared" si="24"/>
        <v>0</v>
      </c>
      <c r="AC44" s="166">
        <f t="shared" si="24"/>
        <v>0</v>
      </c>
      <c r="AD44" s="81"/>
      <c r="AE44" s="82"/>
      <c r="AF44" s="39">
        <f t="shared" si="25"/>
        <v>0</v>
      </c>
      <c r="AG44" s="40">
        <f t="shared" si="25"/>
        <v>0</v>
      </c>
    </row>
    <row r="45" spans="1:33" x14ac:dyDescent="0.25">
      <c r="A45" s="281" t="s">
        <v>24</v>
      </c>
      <c r="B45" s="42"/>
      <c r="C45" s="43"/>
      <c r="D45" s="72"/>
      <c r="E45" s="73">
        <v>2</v>
      </c>
      <c r="F45" s="42"/>
      <c r="G45" s="43"/>
      <c r="H45" s="72"/>
      <c r="I45" s="73"/>
      <c r="J45" s="34">
        <f t="shared" si="1"/>
        <v>0</v>
      </c>
      <c r="K45" s="35">
        <f t="shared" si="1"/>
        <v>2</v>
      </c>
      <c r="L45" s="42"/>
      <c r="M45" s="43"/>
      <c r="N45" s="42"/>
      <c r="O45" s="43"/>
      <c r="P45" s="42"/>
      <c r="Q45" s="43"/>
      <c r="R45" s="42"/>
      <c r="S45" s="43">
        <v>1</v>
      </c>
      <c r="T45" s="42"/>
      <c r="U45" s="43">
        <v>1</v>
      </c>
      <c r="V45" s="165">
        <f t="shared" si="23"/>
        <v>0</v>
      </c>
      <c r="W45" s="166">
        <f t="shared" si="23"/>
        <v>2</v>
      </c>
      <c r="X45" s="42"/>
      <c r="Y45" s="43"/>
      <c r="Z45" s="42"/>
      <c r="AA45" s="43"/>
      <c r="AB45" s="165">
        <f t="shared" si="24"/>
        <v>0</v>
      </c>
      <c r="AC45" s="166">
        <f t="shared" si="24"/>
        <v>0</v>
      </c>
      <c r="AD45" s="74"/>
      <c r="AE45" s="75"/>
      <c r="AF45" s="39">
        <f t="shared" si="25"/>
        <v>0</v>
      </c>
      <c r="AG45" s="40">
        <f t="shared" si="25"/>
        <v>4</v>
      </c>
    </row>
    <row r="46" spans="1:33" ht="15.75" thickBot="1" x14ac:dyDescent="0.3">
      <c r="A46" s="283" t="s">
        <v>25</v>
      </c>
      <c r="B46" s="54"/>
      <c r="C46" s="55"/>
      <c r="D46" s="84"/>
      <c r="E46" s="85"/>
      <c r="F46" s="54"/>
      <c r="G46" s="55"/>
      <c r="H46" s="84"/>
      <c r="I46" s="85"/>
      <c r="J46" s="56">
        <f t="shared" si="1"/>
        <v>0</v>
      </c>
      <c r="K46" s="57">
        <f t="shared" si="1"/>
        <v>0</v>
      </c>
      <c r="L46" s="54"/>
      <c r="M46" s="55"/>
      <c r="N46" s="54"/>
      <c r="O46" s="55"/>
      <c r="P46" s="54"/>
      <c r="Q46" s="55"/>
      <c r="R46" s="54"/>
      <c r="S46" s="55"/>
      <c r="T46" s="54"/>
      <c r="U46" s="55"/>
      <c r="V46" s="177">
        <f t="shared" si="23"/>
        <v>0</v>
      </c>
      <c r="W46" s="178">
        <f t="shared" si="23"/>
        <v>0</v>
      </c>
      <c r="X46" s="54"/>
      <c r="Y46" s="55"/>
      <c r="Z46" s="54"/>
      <c r="AA46" s="55"/>
      <c r="AB46" s="177">
        <f t="shared" si="24"/>
        <v>0</v>
      </c>
      <c r="AC46" s="178">
        <f t="shared" si="24"/>
        <v>0</v>
      </c>
      <c r="AD46" s="86"/>
      <c r="AE46" s="87"/>
      <c r="AF46" s="62">
        <f t="shared" si="25"/>
        <v>0</v>
      </c>
      <c r="AG46" s="63">
        <f t="shared" si="25"/>
        <v>0</v>
      </c>
    </row>
    <row r="47" spans="1:33" ht="15.75" thickBot="1" x14ac:dyDescent="0.3">
      <c r="A47" s="290" t="s">
        <v>31</v>
      </c>
      <c r="B47" s="147">
        <f t="shared" ref="B47:AG47" si="26">SUM(B48:B53)</f>
        <v>5</v>
      </c>
      <c r="C47" s="148">
        <f t="shared" si="26"/>
        <v>132</v>
      </c>
      <c r="D47" s="147">
        <f t="shared" si="26"/>
        <v>7</v>
      </c>
      <c r="E47" s="148">
        <f t="shared" si="26"/>
        <v>175</v>
      </c>
      <c r="F47" s="147">
        <f t="shared" si="26"/>
        <v>6</v>
      </c>
      <c r="G47" s="148">
        <f t="shared" si="26"/>
        <v>160</v>
      </c>
      <c r="H47" s="147">
        <f t="shared" si="26"/>
        <v>6</v>
      </c>
      <c r="I47" s="148">
        <f t="shared" si="26"/>
        <v>157</v>
      </c>
      <c r="J47" s="147">
        <f t="shared" si="26"/>
        <v>24</v>
      </c>
      <c r="K47" s="148">
        <f t="shared" si="26"/>
        <v>624</v>
      </c>
      <c r="L47" s="147">
        <f t="shared" si="26"/>
        <v>5</v>
      </c>
      <c r="M47" s="148">
        <f t="shared" si="26"/>
        <v>123</v>
      </c>
      <c r="N47" s="147">
        <f t="shared" si="26"/>
        <v>3</v>
      </c>
      <c r="O47" s="148">
        <f t="shared" si="26"/>
        <v>75</v>
      </c>
      <c r="P47" s="147">
        <f t="shared" si="26"/>
        <v>3</v>
      </c>
      <c r="Q47" s="148">
        <f t="shared" si="26"/>
        <v>74</v>
      </c>
      <c r="R47" s="147">
        <f t="shared" si="26"/>
        <v>3</v>
      </c>
      <c r="S47" s="148">
        <f t="shared" si="26"/>
        <v>76</v>
      </c>
      <c r="T47" s="147">
        <f t="shared" si="26"/>
        <v>2</v>
      </c>
      <c r="U47" s="148">
        <f t="shared" si="26"/>
        <v>53</v>
      </c>
      <c r="V47" s="149">
        <f>SUM(V48:V53)</f>
        <v>16</v>
      </c>
      <c r="W47" s="150">
        <f>SUM(W48:W53)</f>
        <v>401</v>
      </c>
      <c r="X47" s="147">
        <f t="shared" si="26"/>
        <v>2</v>
      </c>
      <c r="Y47" s="148">
        <f t="shared" si="26"/>
        <v>33</v>
      </c>
      <c r="Z47" s="147">
        <f t="shared" si="26"/>
        <v>2</v>
      </c>
      <c r="AA47" s="148">
        <f t="shared" si="26"/>
        <v>39</v>
      </c>
      <c r="AB47" s="149">
        <f>SUM(AB48:AB53)</f>
        <v>4</v>
      </c>
      <c r="AC47" s="150">
        <f>SUM(AC48:AC53)</f>
        <v>72</v>
      </c>
      <c r="AD47" s="147">
        <f t="shared" si="26"/>
        <v>0</v>
      </c>
      <c r="AE47" s="148">
        <f t="shared" si="26"/>
        <v>0</v>
      </c>
      <c r="AF47" s="147">
        <f t="shared" si="26"/>
        <v>44</v>
      </c>
      <c r="AG47" s="148">
        <f t="shared" si="26"/>
        <v>1097</v>
      </c>
    </row>
    <row r="48" spans="1:33" x14ac:dyDescent="0.25">
      <c r="A48" s="279" t="s">
        <v>20</v>
      </c>
      <c r="B48" s="211">
        <v>5</v>
      </c>
      <c r="C48" s="212">
        <v>132</v>
      </c>
      <c r="D48" s="213">
        <v>7</v>
      </c>
      <c r="E48" s="214">
        <v>175</v>
      </c>
      <c r="F48" s="211">
        <v>6</v>
      </c>
      <c r="G48" s="212">
        <v>160</v>
      </c>
      <c r="H48" s="213">
        <v>6</v>
      </c>
      <c r="I48" s="214">
        <v>157</v>
      </c>
      <c r="J48" s="202">
        <f t="shared" si="1"/>
        <v>24</v>
      </c>
      <c r="K48" s="203">
        <f t="shared" si="1"/>
        <v>624</v>
      </c>
      <c r="L48" s="153">
        <f>5</f>
        <v>5</v>
      </c>
      <c r="M48" s="154">
        <f>123</f>
        <v>123</v>
      </c>
      <c r="N48" s="153">
        <f>3</f>
        <v>3</v>
      </c>
      <c r="O48" s="154">
        <f>75</f>
        <v>75</v>
      </c>
      <c r="P48" s="153">
        <f>3</f>
        <v>3</v>
      </c>
      <c r="Q48" s="154">
        <f>74</f>
        <v>74</v>
      </c>
      <c r="R48" s="153">
        <f>3</f>
        <v>3</v>
      </c>
      <c r="S48" s="154">
        <f>76</f>
        <v>76</v>
      </c>
      <c r="T48" s="153">
        <f>2</f>
        <v>2</v>
      </c>
      <c r="U48" s="154">
        <f>53</f>
        <v>53</v>
      </c>
      <c r="V48" s="153">
        <f t="shared" ref="V48:W53" si="27">L48+N48+P48+R48+T48</f>
        <v>16</v>
      </c>
      <c r="W48" s="154">
        <f t="shared" si="27"/>
        <v>401</v>
      </c>
      <c r="X48" s="153">
        <f>2</f>
        <v>2</v>
      </c>
      <c r="Y48" s="154">
        <f>33</f>
        <v>33</v>
      </c>
      <c r="Z48" s="153">
        <f>2</f>
        <v>2</v>
      </c>
      <c r="AA48" s="154">
        <f>39</f>
        <v>39</v>
      </c>
      <c r="AB48" s="153">
        <f t="shared" ref="AB48:AC53" si="28">X48+Z48</f>
        <v>4</v>
      </c>
      <c r="AC48" s="154">
        <f t="shared" si="28"/>
        <v>72</v>
      </c>
      <c r="AD48" s="204">
        <v>0</v>
      </c>
      <c r="AE48" s="199">
        <v>0</v>
      </c>
      <c r="AF48" s="159">
        <f>J48+V48+AB48+AD48</f>
        <v>44</v>
      </c>
      <c r="AG48" s="160">
        <f>K48+W48+AC48+AE48</f>
        <v>1097</v>
      </c>
    </row>
    <row r="49" spans="1:33" x14ac:dyDescent="0.25">
      <c r="A49" s="286" t="s">
        <v>21</v>
      </c>
      <c r="B49" s="161"/>
      <c r="C49" s="162"/>
      <c r="D49" s="163"/>
      <c r="E49" s="164"/>
      <c r="F49" s="161"/>
      <c r="G49" s="162"/>
      <c r="H49" s="163"/>
      <c r="I49" s="164"/>
      <c r="J49" s="47">
        <f>B49+D49+F49+H49</f>
        <v>0</v>
      </c>
      <c r="K49" s="48">
        <f>C49+E49+G49+I49</f>
        <v>0</v>
      </c>
      <c r="L49" s="161"/>
      <c r="M49" s="162"/>
      <c r="N49" s="161"/>
      <c r="O49" s="162"/>
      <c r="P49" s="161"/>
      <c r="Q49" s="162"/>
      <c r="R49" s="161"/>
      <c r="S49" s="162"/>
      <c r="T49" s="161"/>
      <c r="U49" s="164"/>
      <c r="V49" s="165">
        <f t="shared" si="27"/>
        <v>0</v>
      </c>
      <c r="W49" s="166">
        <f t="shared" si="27"/>
        <v>0</v>
      </c>
      <c r="X49" s="163"/>
      <c r="Y49" s="162"/>
      <c r="Z49" s="161"/>
      <c r="AA49" s="164"/>
      <c r="AB49" s="165">
        <f t="shared" si="28"/>
        <v>0</v>
      </c>
      <c r="AC49" s="166">
        <f t="shared" si="28"/>
        <v>0</v>
      </c>
      <c r="AD49" s="167"/>
      <c r="AE49" s="168"/>
      <c r="AF49" s="39">
        <f>J49+V49+AB49+AD49</f>
        <v>0</v>
      </c>
      <c r="AG49" s="40">
        <f>K49+W49+AC49+AE49</f>
        <v>0</v>
      </c>
    </row>
    <row r="50" spans="1:33" x14ac:dyDescent="0.25">
      <c r="A50" s="281" t="s">
        <v>22</v>
      </c>
      <c r="B50" s="42"/>
      <c r="C50" s="43"/>
      <c r="D50" s="72"/>
      <c r="E50" s="73"/>
      <c r="F50" s="42"/>
      <c r="G50" s="43"/>
      <c r="H50" s="72"/>
      <c r="I50" s="73"/>
      <c r="J50" s="34">
        <f>B50+D50+F50+H50</f>
        <v>0</v>
      </c>
      <c r="K50" s="35">
        <f>C50+E50+G50+I50</f>
        <v>0</v>
      </c>
      <c r="L50" s="42"/>
      <c r="M50" s="43"/>
      <c r="N50" s="42"/>
      <c r="O50" s="43"/>
      <c r="P50" s="42"/>
      <c r="Q50" s="43"/>
      <c r="R50" s="42"/>
      <c r="S50" s="43"/>
      <c r="T50" s="42"/>
      <c r="U50" s="43"/>
      <c r="V50" s="165">
        <f t="shared" si="27"/>
        <v>0</v>
      </c>
      <c r="W50" s="166">
        <f t="shared" si="27"/>
        <v>0</v>
      </c>
      <c r="X50" s="42"/>
      <c r="Y50" s="43"/>
      <c r="Z50" s="42"/>
      <c r="AA50" s="43"/>
      <c r="AB50" s="165">
        <f t="shared" si="28"/>
        <v>0</v>
      </c>
      <c r="AC50" s="166">
        <f t="shared" si="28"/>
        <v>0</v>
      </c>
      <c r="AD50" s="74"/>
      <c r="AE50" s="75"/>
      <c r="AF50" s="39">
        <f t="shared" ref="AF50:AG53" si="29">J50+V50+AB50+AD50</f>
        <v>0</v>
      </c>
      <c r="AG50" s="40">
        <f t="shared" si="29"/>
        <v>0</v>
      </c>
    </row>
    <row r="51" spans="1:33" x14ac:dyDescent="0.25">
      <c r="A51" s="282" t="s">
        <v>23</v>
      </c>
      <c r="B51" s="32"/>
      <c r="C51" s="33"/>
      <c r="D51" s="78"/>
      <c r="E51" s="79"/>
      <c r="F51" s="32"/>
      <c r="G51" s="33"/>
      <c r="H51" s="78"/>
      <c r="I51" s="79"/>
      <c r="J51" s="80">
        <f t="shared" si="1"/>
        <v>0</v>
      </c>
      <c r="K51" s="37">
        <f t="shared" si="1"/>
        <v>0</v>
      </c>
      <c r="L51" s="32"/>
      <c r="M51" s="33"/>
      <c r="N51" s="32"/>
      <c r="O51" s="33"/>
      <c r="P51" s="32"/>
      <c r="Q51" s="33"/>
      <c r="R51" s="32"/>
      <c r="S51" s="33"/>
      <c r="T51" s="32"/>
      <c r="U51" s="33"/>
      <c r="V51" s="165">
        <f t="shared" si="27"/>
        <v>0</v>
      </c>
      <c r="W51" s="166">
        <f t="shared" si="27"/>
        <v>0</v>
      </c>
      <c r="X51" s="32"/>
      <c r="Y51" s="33"/>
      <c r="Z51" s="32"/>
      <c r="AA51" s="33"/>
      <c r="AB51" s="165">
        <f t="shared" si="28"/>
        <v>0</v>
      </c>
      <c r="AC51" s="166">
        <f t="shared" si="28"/>
        <v>0</v>
      </c>
      <c r="AD51" s="81"/>
      <c r="AE51" s="82"/>
      <c r="AF51" s="51">
        <f t="shared" si="29"/>
        <v>0</v>
      </c>
      <c r="AG51" s="52">
        <f t="shared" si="29"/>
        <v>0</v>
      </c>
    </row>
    <row r="52" spans="1:33" x14ac:dyDescent="0.25">
      <c r="A52" s="281" t="s">
        <v>24</v>
      </c>
      <c r="B52" s="42"/>
      <c r="C52" s="43"/>
      <c r="D52" s="72"/>
      <c r="E52" s="73"/>
      <c r="F52" s="42"/>
      <c r="G52" s="43"/>
      <c r="H52" s="72"/>
      <c r="I52" s="73"/>
      <c r="J52" s="34">
        <f t="shared" ref="J52:K74" si="30">B52+D52+F52+H52</f>
        <v>0</v>
      </c>
      <c r="K52" s="35">
        <f t="shared" si="30"/>
        <v>0</v>
      </c>
      <c r="L52" s="42"/>
      <c r="M52" s="43"/>
      <c r="N52" s="42"/>
      <c r="O52" s="43"/>
      <c r="P52" s="42"/>
      <c r="Q52" s="43"/>
      <c r="R52" s="42"/>
      <c r="S52" s="43"/>
      <c r="T52" s="42"/>
      <c r="U52" s="43"/>
      <c r="V52" s="165">
        <f t="shared" si="27"/>
        <v>0</v>
      </c>
      <c r="W52" s="166">
        <f t="shared" si="27"/>
        <v>0</v>
      </c>
      <c r="X52" s="42"/>
      <c r="Y52" s="43"/>
      <c r="Z52" s="42"/>
      <c r="AA52" s="43"/>
      <c r="AB52" s="165">
        <f t="shared" si="28"/>
        <v>0</v>
      </c>
      <c r="AC52" s="166">
        <f t="shared" si="28"/>
        <v>0</v>
      </c>
      <c r="AD52" s="74"/>
      <c r="AE52" s="75"/>
      <c r="AF52" s="39">
        <f t="shared" si="29"/>
        <v>0</v>
      </c>
      <c r="AG52" s="40">
        <f t="shared" si="29"/>
        <v>0</v>
      </c>
    </row>
    <row r="53" spans="1:33" ht="15.75" thickBot="1" x14ac:dyDescent="0.3">
      <c r="A53" s="283" t="s">
        <v>25</v>
      </c>
      <c r="B53" s="54"/>
      <c r="C53" s="55"/>
      <c r="D53" s="84"/>
      <c r="E53" s="85"/>
      <c r="F53" s="54"/>
      <c r="G53" s="55"/>
      <c r="H53" s="84"/>
      <c r="I53" s="85"/>
      <c r="J53" s="56">
        <f t="shared" si="30"/>
        <v>0</v>
      </c>
      <c r="K53" s="57">
        <f t="shared" si="30"/>
        <v>0</v>
      </c>
      <c r="L53" s="54"/>
      <c r="M53" s="55"/>
      <c r="N53" s="54"/>
      <c r="O53" s="55"/>
      <c r="P53" s="54"/>
      <c r="Q53" s="55"/>
      <c r="R53" s="54"/>
      <c r="S53" s="55"/>
      <c r="T53" s="54"/>
      <c r="U53" s="55"/>
      <c r="V53" s="177">
        <f t="shared" si="27"/>
        <v>0</v>
      </c>
      <c r="W53" s="178">
        <f t="shared" si="27"/>
        <v>0</v>
      </c>
      <c r="X53" s="54"/>
      <c r="Y53" s="55"/>
      <c r="Z53" s="54"/>
      <c r="AA53" s="55"/>
      <c r="AB53" s="177">
        <f t="shared" si="28"/>
        <v>0</v>
      </c>
      <c r="AC53" s="178">
        <f t="shared" si="28"/>
        <v>0</v>
      </c>
      <c r="AD53" s="86"/>
      <c r="AE53" s="87"/>
      <c r="AF53" s="62">
        <f t="shared" si="29"/>
        <v>0</v>
      </c>
      <c r="AG53" s="63">
        <f t="shared" si="29"/>
        <v>0</v>
      </c>
    </row>
    <row r="54" spans="1:33" ht="15.75" thickBot="1" x14ac:dyDescent="0.3">
      <c r="A54" s="291" t="s">
        <v>32</v>
      </c>
      <c r="B54" s="147">
        <f t="shared" ref="B54:AG54" si="31">SUM(B55:B60)</f>
        <v>9</v>
      </c>
      <c r="C54" s="148">
        <f t="shared" si="31"/>
        <v>230</v>
      </c>
      <c r="D54" s="147">
        <f t="shared" si="31"/>
        <v>8</v>
      </c>
      <c r="E54" s="148">
        <f t="shared" si="31"/>
        <v>226</v>
      </c>
      <c r="F54" s="147">
        <f t="shared" si="31"/>
        <v>8</v>
      </c>
      <c r="G54" s="148">
        <f t="shared" si="31"/>
        <v>215</v>
      </c>
      <c r="H54" s="147">
        <f t="shared" si="31"/>
        <v>8</v>
      </c>
      <c r="I54" s="148">
        <f t="shared" si="31"/>
        <v>210</v>
      </c>
      <c r="J54" s="147">
        <f t="shared" si="31"/>
        <v>33</v>
      </c>
      <c r="K54" s="148">
        <f t="shared" si="31"/>
        <v>881</v>
      </c>
      <c r="L54" s="147">
        <f t="shared" si="31"/>
        <v>0</v>
      </c>
      <c r="M54" s="148">
        <f t="shared" si="31"/>
        <v>0</v>
      </c>
      <c r="N54" s="147">
        <f t="shared" si="31"/>
        <v>0</v>
      </c>
      <c r="O54" s="148">
        <f t="shared" si="31"/>
        <v>0</v>
      </c>
      <c r="P54" s="147">
        <f t="shared" si="31"/>
        <v>0</v>
      </c>
      <c r="Q54" s="148">
        <f t="shared" si="31"/>
        <v>0</v>
      </c>
      <c r="R54" s="147">
        <f t="shared" si="31"/>
        <v>0</v>
      </c>
      <c r="S54" s="148">
        <f t="shared" si="31"/>
        <v>0</v>
      </c>
      <c r="T54" s="147">
        <f t="shared" si="31"/>
        <v>0</v>
      </c>
      <c r="U54" s="148">
        <f t="shared" si="31"/>
        <v>0</v>
      </c>
      <c r="V54" s="149">
        <f>SUM(V55:V60)</f>
        <v>0</v>
      </c>
      <c r="W54" s="150">
        <f>SUM(W55:W60)</f>
        <v>0</v>
      </c>
      <c r="X54" s="147">
        <f t="shared" si="31"/>
        <v>0</v>
      </c>
      <c r="Y54" s="148">
        <f t="shared" si="31"/>
        <v>0</v>
      </c>
      <c r="Z54" s="147">
        <f t="shared" si="31"/>
        <v>0</v>
      </c>
      <c r="AA54" s="148">
        <f t="shared" si="31"/>
        <v>0</v>
      </c>
      <c r="AB54" s="149">
        <f>SUM(AB55:AB60)</f>
        <v>0</v>
      </c>
      <c r="AC54" s="150">
        <f>SUM(AC55:AC60)</f>
        <v>0</v>
      </c>
      <c r="AD54" s="147">
        <f t="shared" si="31"/>
        <v>0</v>
      </c>
      <c r="AE54" s="148">
        <f t="shared" si="31"/>
        <v>0</v>
      </c>
      <c r="AF54" s="147">
        <f t="shared" si="31"/>
        <v>33</v>
      </c>
      <c r="AG54" s="148">
        <f t="shared" si="31"/>
        <v>881</v>
      </c>
    </row>
    <row r="55" spans="1:33" x14ac:dyDescent="0.25">
      <c r="A55" s="279" t="s">
        <v>20</v>
      </c>
      <c r="B55" s="215">
        <v>9</v>
      </c>
      <c r="C55" s="216">
        <v>230</v>
      </c>
      <c r="D55" s="217">
        <v>8</v>
      </c>
      <c r="E55" s="218">
        <v>226</v>
      </c>
      <c r="F55" s="215">
        <v>8</v>
      </c>
      <c r="G55" s="216">
        <v>215</v>
      </c>
      <c r="H55" s="217">
        <v>8</v>
      </c>
      <c r="I55" s="218">
        <v>210</v>
      </c>
      <c r="J55" s="80">
        <f t="shared" si="30"/>
        <v>33</v>
      </c>
      <c r="K55" s="37">
        <f t="shared" si="30"/>
        <v>881</v>
      </c>
      <c r="L55" s="153">
        <v>0</v>
      </c>
      <c r="M55" s="154">
        <v>0</v>
      </c>
      <c r="N55" s="153">
        <v>0</v>
      </c>
      <c r="O55" s="154">
        <v>0</v>
      </c>
      <c r="P55" s="153">
        <v>0</v>
      </c>
      <c r="Q55" s="154">
        <v>0</v>
      </c>
      <c r="R55" s="153">
        <v>0</v>
      </c>
      <c r="S55" s="154">
        <v>0</v>
      </c>
      <c r="T55" s="153">
        <v>0</v>
      </c>
      <c r="U55" s="154">
        <v>0</v>
      </c>
      <c r="V55" s="153">
        <f t="shared" ref="V55:W60" si="32">L55+N55+P55+R55+T55</f>
        <v>0</v>
      </c>
      <c r="W55" s="154">
        <f t="shared" si="32"/>
        <v>0</v>
      </c>
      <c r="X55" s="153">
        <v>0</v>
      </c>
      <c r="Y55" s="154">
        <v>0</v>
      </c>
      <c r="Z55" s="153">
        <v>0</v>
      </c>
      <c r="AA55" s="154">
        <v>0</v>
      </c>
      <c r="AB55" s="153">
        <f t="shared" ref="AB55:AC60" si="33">X55+Z55</f>
        <v>0</v>
      </c>
      <c r="AC55" s="154">
        <f t="shared" si="33"/>
        <v>0</v>
      </c>
      <c r="AD55" s="92">
        <v>0</v>
      </c>
      <c r="AE55" s="33">
        <v>0</v>
      </c>
      <c r="AF55" s="188">
        <f>J55+V55+AB55+AD55</f>
        <v>33</v>
      </c>
      <c r="AG55" s="189">
        <f>K55+W55+AC55+AE55</f>
        <v>881</v>
      </c>
    </row>
    <row r="56" spans="1:33" x14ac:dyDescent="0.25">
      <c r="A56" s="286" t="s">
        <v>21</v>
      </c>
      <c r="B56" s="161"/>
      <c r="C56" s="162"/>
      <c r="D56" s="163"/>
      <c r="E56" s="164"/>
      <c r="F56" s="161"/>
      <c r="G56" s="162"/>
      <c r="H56" s="163"/>
      <c r="I56" s="164"/>
      <c r="J56" s="47">
        <f>B56+D56+F56+H56</f>
        <v>0</v>
      </c>
      <c r="K56" s="48">
        <f>C56+E56+G56+I56</f>
        <v>0</v>
      </c>
      <c r="L56" s="161"/>
      <c r="M56" s="162"/>
      <c r="N56" s="161"/>
      <c r="O56" s="162"/>
      <c r="P56" s="161"/>
      <c r="Q56" s="162"/>
      <c r="R56" s="161"/>
      <c r="S56" s="162"/>
      <c r="T56" s="161"/>
      <c r="U56" s="164"/>
      <c r="V56" s="165">
        <f t="shared" si="32"/>
        <v>0</v>
      </c>
      <c r="W56" s="166">
        <f t="shared" si="32"/>
        <v>0</v>
      </c>
      <c r="X56" s="163"/>
      <c r="Y56" s="162"/>
      <c r="Z56" s="161"/>
      <c r="AA56" s="164"/>
      <c r="AB56" s="165">
        <f t="shared" si="33"/>
        <v>0</v>
      </c>
      <c r="AC56" s="166">
        <f t="shared" si="33"/>
        <v>0</v>
      </c>
      <c r="AD56" s="167"/>
      <c r="AE56" s="168"/>
      <c r="AF56" s="39">
        <f>J56+V56+AB56+AD56</f>
        <v>0</v>
      </c>
      <c r="AG56" s="40">
        <f>K56+W56+AC56+AE56</f>
        <v>0</v>
      </c>
    </row>
    <row r="57" spans="1:33" x14ac:dyDescent="0.25">
      <c r="A57" s="281" t="s">
        <v>22</v>
      </c>
      <c r="B57" s="42"/>
      <c r="C57" s="43"/>
      <c r="D57" s="72"/>
      <c r="E57" s="73"/>
      <c r="F57" s="42"/>
      <c r="G57" s="43"/>
      <c r="H57" s="72"/>
      <c r="I57" s="73"/>
      <c r="J57" s="34">
        <f>B57+D57+F57+H57</f>
        <v>0</v>
      </c>
      <c r="K57" s="35">
        <f>C57+E57+G57+I57</f>
        <v>0</v>
      </c>
      <c r="L57" s="42"/>
      <c r="M57" s="43"/>
      <c r="N57" s="42"/>
      <c r="O57" s="43"/>
      <c r="P57" s="42"/>
      <c r="Q57" s="43"/>
      <c r="R57" s="42"/>
      <c r="S57" s="43"/>
      <c r="T57" s="42"/>
      <c r="U57" s="43"/>
      <c r="V57" s="165">
        <f t="shared" si="32"/>
        <v>0</v>
      </c>
      <c r="W57" s="166">
        <f t="shared" si="32"/>
        <v>0</v>
      </c>
      <c r="X57" s="42"/>
      <c r="Y57" s="43"/>
      <c r="Z57" s="42"/>
      <c r="AA57" s="43"/>
      <c r="AB57" s="165">
        <f t="shared" si="33"/>
        <v>0</v>
      </c>
      <c r="AC57" s="166">
        <f t="shared" si="33"/>
        <v>0</v>
      </c>
      <c r="AD57" s="81"/>
      <c r="AE57" s="82"/>
      <c r="AF57" s="51">
        <f t="shared" ref="AF57:AG60" si="34">J57+V57+AB57+AD57</f>
        <v>0</v>
      </c>
      <c r="AG57" s="52">
        <f t="shared" si="34"/>
        <v>0</v>
      </c>
    </row>
    <row r="58" spans="1:33" x14ac:dyDescent="0.25">
      <c r="A58" s="281" t="s">
        <v>23</v>
      </c>
      <c r="B58" s="32"/>
      <c r="C58" s="33"/>
      <c r="D58" s="78"/>
      <c r="E58" s="79"/>
      <c r="F58" s="32"/>
      <c r="G58" s="33"/>
      <c r="H58" s="78"/>
      <c r="I58" s="79"/>
      <c r="J58" s="80">
        <f t="shared" si="30"/>
        <v>0</v>
      </c>
      <c r="K58" s="37">
        <f t="shared" si="30"/>
        <v>0</v>
      </c>
      <c r="L58" s="32"/>
      <c r="M58" s="33"/>
      <c r="N58" s="32"/>
      <c r="O58" s="33"/>
      <c r="P58" s="32"/>
      <c r="Q58" s="33"/>
      <c r="R58" s="32"/>
      <c r="S58" s="33"/>
      <c r="T58" s="32"/>
      <c r="U58" s="33"/>
      <c r="V58" s="165">
        <f t="shared" si="32"/>
        <v>0</v>
      </c>
      <c r="W58" s="166">
        <f t="shared" si="32"/>
        <v>0</v>
      </c>
      <c r="X58" s="32"/>
      <c r="Y58" s="33"/>
      <c r="Z58" s="32"/>
      <c r="AA58" s="33"/>
      <c r="AB58" s="165">
        <f t="shared" si="33"/>
        <v>0</v>
      </c>
      <c r="AC58" s="166">
        <f t="shared" si="33"/>
        <v>0</v>
      </c>
      <c r="AD58" s="81"/>
      <c r="AE58" s="82"/>
      <c r="AF58" s="39">
        <f t="shared" si="34"/>
        <v>0</v>
      </c>
      <c r="AG58" s="40">
        <f t="shared" si="34"/>
        <v>0</v>
      </c>
    </row>
    <row r="59" spans="1:33" x14ac:dyDescent="0.25">
      <c r="A59" s="289" t="s">
        <v>24</v>
      </c>
      <c r="B59" s="32"/>
      <c r="C59" s="33"/>
      <c r="D59" s="78"/>
      <c r="E59" s="79"/>
      <c r="F59" s="32"/>
      <c r="G59" s="33"/>
      <c r="H59" s="78"/>
      <c r="I59" s="79"/>
      <c r="J59" s="80">
        <f t="shared" si="30"/>
        <v>0</v>
      </c>
      <c r="K59" s="37">
        <f t="shared" si="30"/>
        <v>0</v>
      </c>
      <c r="L59" s="42"/>
      <c r="M59" s="43"/>
      <c r="N59" s="42"/>
      <c r="O59" s="43"/>
      <c r="P59" s="42"/>
      <c r="Q59" s="43"/>
      <c r="R59" s="42"/>
      <c r="S59" s="43"/>
      <c r="T59" s="42"/>
      <c r="U59" s="43"/>
      <c r="V59" s="165">
        <f t="shared" si="32"/>
        <v>0</v>
      </c>
      <c r="W59" s="166">
        <f t="shared" si="32"/>
        <v>0</v>
      </c>
      <c r="X59" s="42"/>
      <c r="Y59" s="43"/>
      <c r="Z59" s="42"/>
      <c r="AA59" s="43"/>
      <c r="AB59" s="165">
        <f t="shared" si="33"/>
        <v>0</v>
      </c>
      <c r="AC59" s="166">
        <f t="shared" si="33"/>
        <v>0</v>
      </c>
      <c r="AD59" s="81"/>
      <c r="AE59" s="82"/>
      <c r="AF59" s="51">
        <f t="shared" si="34"/>
        <v>0</v>
      </c>
      <c r="AG59" s="52">
        <f t="shared" si="34"/>
        <v>0</v>
      </c>
    </row>
    <row r="60" spans="1:33" ht="15.75" thickBot="1" x14ac:dyDescent="0.3">
      <c r="A60" s="283" t="s">
        <v>25</v>
      </c>
      <c r="B60" s="54"/>
      <c r="C60" s="55"/>
      <c r="D60" s="84"/>
      <c r="E60" s="85"/>
      <c r="F60" s="54"/>
      <c r="G60" s="55"/>
      <c r="H60" s="84"/>
      <c r="I60" s="85"/>
      <c r="J60" s="56">
        <f t="shared" si="30"/>
        <v>0</v>
      </c>
      <c r="K60" s="57">
        <f t="shared" si="30"/>
        <v>0</v>
      </c>
      <c r="L60" s="54"/>
      <c r="M60" s="55"/>
      <c r="N60" s="54"/>
      <c r="O60" s="55"/>
      <c r="P60" s="54"/>
      <c r="Q60" s="55"/>
      <c r="R60" s="54"/>
      <c r="S60" s="55"/>
      <c r="T60" s="54"/>
      <c r="U60" s="55"/>
      <c r="V60" s="177">
        <f t="shared" si="32"/>
        <v>0</v>
      </c>
      <c r="W60" s="178">
        <f t="shared" si="32"/>
        <v>0</v>
      </c>
      <c r="X60" s="54"/>
      <c r="Y60" s="55"/>
      <c r="Z60" s="54"/>
      <c r="AA60" s="55"/>
      <c r="AB60" s="177">
        <f t="shared" si="33"/>
        <v>0</v>
      </c>
      <c r="AC60" s="178">
        <f t="shared" si="33"/>
        <v>0</v>
      </c>
      <c r="AD60" s="86"/>
      <c r="AE60" s="87"/>
      <c r="AF60" s="62">
        <f t="shared" si="34"/>
        <v>0</v>
      </c>
      <c r="AG60" s="63">
        <f t="shared" si="34"/>
        <v>0</v>
      </c>
    </row>
    <row r="61" spans="1:33" ht="15.75" thickBot="1" x14ac:dyDescent="0.3">
      <c r="A61" s="290" t="s">
        <v>38</v>
      </c>
      <c r="B61" s="147">
        <f t="shared" ref="B61:AG61" si="35">SUM(B62:B67)</f>
        <v>1</v>
      </c>
      <c r="C61" s="148">
        <f t="shared" si="35"/>
        <v>12</v>
      </c>
      <c r="D61" s="147">
        <f t="shared" si="35"/>
        <v>1</v>
      </c>
      <c r="E61" s="148">
        <f t="shared" si="35"/>
        <v>9</v>
      </c>
      <c r="F61" s="147">
        <f t="shared" si="35"/>
        <v>1</v>
      </c>
      <c r="G61" s="148">
        <f t="shared" si="35"/>
        <v>12</v>
      </c>
      <c r="H61" s="147">
        <f t="shared" si="35"/>
        <v>1</v>
      </c>
      <c r="I61" s="148">
        <f t="shared" si="35"/>
        <v>7</v>
      </c>
      <c r="J61" s="147">
        <f t="shared" si="35"/>
        <v>4</v>
      </c>
      <c r="K61" s="148">
        <f t="shared" si="35"/>
        <v>40</v>
      </c>
      <c r="L61" s="147">
        <f t="shared" si="35"/>
        <v>0</v>
      </c>
      <c r="M61" s="148">
        <f t="shared" si="35"/>
        <v>0</v>
      </c>
      <c r="N61" s="147">
        <f t="shared" si="35"/>
        <v>0</v>
      </c>
      <c r="O61" s="148">
        <f t="shared" si="35"/>
        <v>0</v>
      </c>
      <c r="P61" s="147">
        <f t="shared" si="35"/>
        <v>0</v>
      </c>
      <c r="Q61" s="148">
        <f t="shared" si="35"/>
        <v>0</v>
      </c>
      <c r="R61" s="147">
        <f t="shared" si="35"/>
        <v>0</v>
      </c>
      <c r="S61" s="148">
        <f t="shared" si="35"/>
        <v>0</v>
      </c>
      <c r="T61" s="147">
        <f t="shared" si="35"/>
        <v>0</v>
      </c>
      <c r="U61" s="148">
        <f t="shared" si="35"/>
        <v>0</v>
      </c>
      <c r="V61" s="149">
        <f>SUM(V62:V67)</f>
        <v>0</v>
      </c>
      <c r="W61" s="150">
        <f>SUM(W62:W67)</f>
        <v>0</v>
      </c>
      <c r="X61" s="147">
        <f t="shared" si="35"/>
        <v>0</v>
      </c>
      <c r="Y61" s="148">
        <f t="shared" si="35"/>
        <v>0</v>
      </c>
      <c r="Z61" s="147">
        <f t="shared" si="35"/>
        <v>0</v>
      </c>
      <c r="AA61" s="148">
        <f t="shared" si="35"/>
        <v>0</v>
      </c>
      <c r="AB61" s="149">
        <f>SUM(AB62:AB67)</f>
        <v>0</v>
      </c>
      <c r="AC61" s="150">
        <f>SUM(AC62:AC67)</f>
        <v>0</v>
      </c>
      <c r="AD61" s="147">
        <f t="shared" si="35"/>
        <v>0</v>
      </c>
      <c r="AE61" s="148">
        <f t="shared" si="35"/>
        <v>0</v>
      </c>
      <c r="AF61" s="147">
        <f t="shared" si="35"/>
        <v>4</v>
      </c>
      <c r="AG61" s="148">
        <f t="shared" si="35"/>
        <v>40</v>
      </c>
    </row>
    <row r="62" spans="1:33" x14ac:dyDescent="0.25">
      <c r="A62" s="279" t="s">
        <v>20</v>
      </c>
      <c r="B62" s="219">
        <v>1</v>
      </c>
      <c r="C62" s="220">
        <v>12</v>
      </c>
      <c r="D62" s="221">
        <v>1</v>
      </c>
      <c r="E62" s="222">
        <v>9</v>
      </c>
      <c r="F62" s="219">
        <v>1</v>
      </c>
      <c r="G62" s="220">
        <v>12</v>
      </c>
      <c r="H62" s="221">
        <v>1</v>
      </c>
      <c r="I62" s="220">
        <v>7</v>
      </c>
      <c r="J62" s="202">
        <f t="shared" si="30"/>
        <v>4</v>
      </c>
      <c r="K62" s="203">
        <f t="shared" si="30"/>
        <v>40</v>
      </c>
      <c r="L62" s="153">
        <v>0</v>
      </c>
      <c r="M62" s="154">
        <v>0</v>
      </c>
      <c r="N62" s="153">
        <v>0</v>
      </c>
      <c r="O62" s="154">
        <v>0</v>
      </c>
      <c r="P62" s="153">
        <v>0</v>
      </c>
      <c r="Q62" s="154">
        <v>0</v>
      </c>
      <c r="R62" s="153">
        <v>0</v>
      </c>
      <c r="S62" s="154">
        <v>0</v>
      </c>
      <c r="T62" s="153">
        <v>0</v>
      </c>
      <c r="U62" s="154">
        <v>0</v>
      </c>
      <c r="V62" s="153">
        <f t="shared" ref="V62:W67" si="36">L62+N62+P62+R62+T62</f>
        <v>0</v>
      </c>
      <c r="W62" s="154">
        <f t="shared" si="36"/>
        <v>0</v>
      </c>
      <c r="X62" s="153">
        <v>0</v>
      </c>
      <c r="Y62" s="154">
        <v>0</v>
      </c>
      <c r="Z62" s="153">
        <v>0</v>
      </c>
      <c r="AA62" s="154">
        <v>0</v>
      </c>
      <c r="AB62" s="153">
        <f t="shared" ref="AB62:AC67" si="37">X62+Z62</f>
        <v>0</v>
      </c>
      <c r="AC62" s="154">
        <f t="shared" si="37"/>
        <v>0</v>
      </c>
      <c r="AD62" s="204">
        <v>0</v>
      </c>
      <c r="AE62" s="199">
        <v>0</v>
      </c>
      <c r="AF62" s="196">
        <f>J62+V62+AB62+AD62</f>
        <v>4</v>
      </c>
      <c r="AG62" s="197">
        <f>K62+W62+AC62+AE62</f>
        <v>40</v>
      </c>
    </row>
    <row r="63" spans="1:33" x14ac:dyDescent="0.25">
      <c r="A63" s="286" t="s">
        <v>21</v>
      </c>
      <c r="B63" s="161"/>
      <c r="C63" s="162"/>
      <c r="D63" s="163"/>
      <c r="E63" s="164"/>
      <c r="F63" s="161"/>
      <c r="G63" s="162"/>
      <c r="H63" s="163"/>
      <c r="I63" s="164"/>
      <c r="J63" s="47">
        <f>B63+D63+F63+H63</f>
        <v>0</v>
      </c>
      <c r="K63" s="48">
        <f>C63+E63+G63+I63</f>
        <v>0</v>
      </c>
      <c r="L63" s="161"/>
      <c r="M63" s="162"/>
      <c r="N63" s="161"/>
      <c r="O63" s="162"/>
      <c r="P63" s="161"/>
      <c r="Q63" s="162"/>
      <c r="R63" s="161"/>
      <c r="S63" s="162"/>
      <c r="T63" s="161"/>
      <c r="U63" s="164"/>
      <c r="V63" s="165">
        <f t="shared" si="36"/>
        <v>0</v>
      </c>
      <c r="W63" s="166">
        <f t="shared" si="36"/>
        <v>0</v>
      </c>
      <c r="X63" s="163"/>
      <c r="Y63" s="162"/>
      <c r="Z63" s="161"/>
      <c r="AA63" s="164"/>
      <c r="AB63" s="165">
        <f t="shared" si="37"/>
        <v>0</v>
      </c>
      <c r="AC63" s="166">
        <f t="shared" si="37"/>
        <v>0</v>
      </c>
      <c r="AD63" s="167"/>
      <c r="AE63" s="168"/>
      <c r="AF63" s="39">
        <f>J63+V63+AB63+AD63</f>
        <v>0</v>
      </c>
      <c r="AG63" s="40">
        <f>K63+W63+AC63+AE63</f>
        <v>0</v>
      </c>
    </row>
    <row r="64" spans="1:33" x14ac:dyDescent="0.25">
      <c r="A64" s="281" t="s">
        <v>22</v>
      </c>
      <c r="B64" s="42"/>
      <c r="C64" s="43"/>
      <c r="D64" s="72"/>
      <c r="E64" s="73"/>
      <c r="F64" s="42"/>
      <c r="G64" s="43"/>
      <c r="H64" s="72"/>
      <c r="I64" s="73"/>
      <c r="J64" s="34">
        <f>B64+D64+F64+H64</f>
        <v>0</v>
      </c>
      <c r="K64" s="35">
        <f>C64+E64+G64+I64</f>
        <v>0</v>
      </c>
      <c r="L64" s="42"/>
      <c r="M64" s="43"/>
      <c r="N64" s="42"/>
      <c r="O64" s="43"/>
      <c r="P64" s="42"/>
      <c r="Q64" s="43"/>
      <c r="R64" s="42"/>
      <c r="S64" s="43"/>
      <c r="T64" s="42"/>
      <c r="U64" s="43"/>
      <c r="V64" s="165">
        <f t="shared" si="36"/>
        <v>0</v>
      </c>
      <c r="W64" s="166">
        <f t="shared" si="36"/>
        <v>0</v>
      </c>
      <c r="X64" s="42"/>
      <c r="Y64" s="43"/>
      <c r="Z64" s="42"/>
      <c r="AA64" s="43"/>
      <c r="AB64" s="165">
        <f t="shared" si="37"/>
        <v>0</v>
      </c>
      <c r="AC64" s="166">
        <f t="shared" si="37"/>
        <v>0</v>
      </c>
      <c r="AD64" s="74"/>
      <c r="AE64" s="75"/>
      <c r="AF64" s="39">
        <f t="shared" ref="AF64:AG67" si="38">J64+V64+AB64+AD64</f>
        <v>0</v>
      </c>
      <c r="AG64" s="40">
        <f t="shared" si="38"/>
        <v>0</v>
      </c>
    </row>
    <row r="65" spans="1:33" x14ac:dyDescent="0.25">
      <c r="A65" s="281" t="s">
        <v>23</v>
      </c>
      <c r="B65" s="32"/>
      <c r="C65" s="33"/>
      <c r="D65" s="78"/>
      <c r="E65" s="79"/>
      <c r="F65" s="32"/>
      <c r="G65" s="33"/>
      <c r="H65" s="78"/>
      <c r="I65" s="79"/>
      <c r="J65" s="80">
        <f t="shared" si="30"/>
        <v>0</v>
      </c>
      <c r="K65" s="37">
        <f t="shared" si="30"/>
        <v>0</v>
      </c>
      <c r="L65" s="32"/>
      <c r="M65" s="33"/>
      <c r="N65" s="32"/>
      <c r="O65" s="33"/>
      <c r="P65" s="32"/>
      <c r="Q65" s="33"/>
      <c r="R65" s="32"/>
      <c r="S65" s="33"/>
      <c r="T65" s="32"/>
      <c r="U65" s="33"/>
      <c r="V65" s="165">
        <f t="shared" si="36"/>
        <v>0</v>
      </c>
      <c r="W65" s="166">
        <f t="shared" si="36"/>
        <v>0</v>
      </c>
      <c r="X65" s="32"/>
      <c r="Y65" s="33"/>
      <c r="Z65" s="32"/>
      <c r="AA65" s="33"/>
      <c r="AB65" s="165">
        <f t="shared" si="37"/>
        <v>0</v>
      </c>
      <c r="AC65" s="166">
        <f t="shared" si="37"/>
        <v>0</v>
      </c>
      <c r="AD65" s="81"/>
      <c r="AE65" s="82"/>
      <c r="AF65" s="39">
        <f t="shared" si="38"/>
        <v>0</v>
      </c>
      <c r="AG65" s="40">
        <f t="shared" si="38"/>
        <v>0</v>
      </c>
    </row>
    <row r="66" spans="1:33" x14ac:dyDescent="0.25">
      <c r="A66" s="289" t="s">
        <v>24</v>
      </c>
      <c r="B66" s="32"/>
      <c r="C66" s="33"/>
      <c r="D66" s="78"/>
      <c r="E66" s="79"/>
      <c r="F66" s="32"/>
      <c r="G66" s="33"/>
      <c r="H66" s="78"/>
      <c r="I66" s="79"/>
      <c r="J66" s="80">
        <f t="shared" si="30"/>
        <v>0</v>
      </c>
      <c r="K66" s="37">
        <f t="shared" si="30"/>
        <v>0</v>
      </c>
      <c r="L66" s="42"/>
      <c r="M66" s="43"/>
      <c r="N66" s="42"/>
      <c r="O66" s="43"/>
      <c r="P66" s="42"/>
      <c r="Q66" s="43"/>
      <c r="R66" s="42"/>
      <c r="S66" s="43"/>
      <c r="T66" s="42"/>
      <c r="U66" s="43"/>
      <c r="V66" s="165">
        <f t="shared" si="36"/>
        <v>0</v>
      </c>
      <c r="W66" s="166">
        <f t="shared" si="36"/>
        <v>0</v>
      </c>
      <c r="X66" s="42"/>
      <c r="Y66" s="43"/>
      <c r="Z66" s="42"/>
      <c r="AA66" s="43"/>
      <c r="AB66" s="165">
        <f t="shared" si="37"/>
        <v>0</v>
      </c>
      <c r="AC66" s="166">
        <f t="shared" si="37"/>
        <v>0</v>
      </c>
      <c r="AD66" s="81"/>
      <c r="AE66" s="82"/>
      <c r="AF66" s="51">
        <f t="shared" si="38"/>
        <v>0</v>
      </c>
      <c r="AG66" s="52">
        <f t="shared" si="38"/>
        <v>0</v>
      </c>
    </row>
    <row r="67" spans="1:33" ht="15.75" thickBot="1" x14ac:dyDescent="0.3">
      <c r="A67" s="283" t="s">
        <v>25</v>
      </c>
      <c r="B67" s="54"/>
      <c r="C67" s="55"/>
      <c r="D67" s="84"/>
      <c r="E67" s="85"/>
      <c r="F67" s="54"/>
      <c r="G67" s="55"/>
      <c r="H67" s="84"/>
      <c r="I67" s="85"/>
      <c r="J67" s="56">
        <f t="shared" si="30"/>
        <v>0</v>
      </c>
      <c r="K67" s="57">
        <f t="shared" si="30"/>
        <v>0</v>
      </c>
      <c r="L67" s="54"/>
      <c r="M67" s="55"/>
      <c r="N67" s="54"/>
      <c r="O67" s="55"/>
      <c r="P67" s="54"/>
      <c r="Q67" s="55"/>
      <c r="R67" s="54"/>
      <c r="S67" s="55"/>
      <c r="T67" s="54"/>
      <c r="U67" s="55"/>
      <c r="V67" s="177">
        <f t="shared" si="36"/>
        <v>0</v>
      </c>
      <c r="W67" s="178">
        <f t="shared" si="36"/>
        <v>0</v>
      </c>
      <c r="X67" s="54"/>
      <c r="Y67" s="55"/>
      <c r="Z67" s="54"/>
      <c r="AA67" s="55"/>
      <c r="AB67" s="177">
        <f t="shared" si="37"/>
        <v>0</v>
      </c>
      <c r="AC67" s="178">
        <f t="shared" si="37"/>
        <v>0</v>
      </c>
      <c r="AD67" s="86"/>
      <c r="AE67" s="87"/>
      <c r="AF67" s="62">
        <f t="shared" si="38"/>
        <v>0</v>
      </c>
      <c r="AG67" s="63">
        <f t="shared" si="38"/>
        <v>0</v>
      </c>
    </row>
    <row r="68" spans="1:33" ht="15.75" thickBot="1" x14ac:dyDescent="0.3">
      <c r="A68" s="291" t="s">
        <v>39</v>
      </c>
      <c r="B68" s="147">
        <f t="shared" ref="B68:AG68" si="39">SUM(B69:B74)</f>
        <v>2</v>
      </c>
      <c r="C68" s="148">
        <f t="shared" si="39"/>
        <v>17</v>
      </c>
      <c r="D68" s="147">
        <f t="shared" si="39"/>
        <v>1</v>
      </c>
      <c r="E68" s="148">
        <f t="shared" si="39"/>
        <v>17</v>
      </c>
      <c r="F68" s="147">
        <f t="shared" si="39"/>
        <v>2</v>
      </c>
      <c r="G68" s="148">
        <f t="shared" si="39"/>
        <v>25</v>
      </c>
      <c r="H68" s="147">
        <f t="shared" si="39"/>
        <v>1</v>
      </c>
      <c r="I68" s="148">
        <f t="shared" si="39"/>
        <v>10</v>
      </c>
      <c r="J68" s="147">
        <f t="shared" si="39"/>
        <v>6</v>
      </c>
      <c r="K68" s="148">
        <f t="shared" si="39"/>
        <v>69</v>
      </c>
      <c r="L68" s="147">
        <f t="shared" si="39"/>
        <v>0</v>
      </c>
      <c r="M68" s="148">
        <f t="shared" si="39"/>
        <v>0</v>
      </c>
      <c r="N68" s="147">
        <f t="shared" si="39"/>
        <v>0</v>
      </c>
      <c r="O68" s="148">
        <f t="shared" si="39"/>
        <v>0</v>
      </c>
      <c r="P68" s="147">
        <f t="shared" si="39"/>
        <v>0</v>
      </c>
      <c r="Q68" s="148">
        <f t="shared" si="39"/>
        <v>0</v>
      </c>
      <c r="R68" s="147">
        <f t="shared" si="39"/>
        <v>0</v>
      </c>
      <c r="S68" s="148">
        <f t="shared" si="39"/>
        <v>0</v>
      </c>
      <c r="T68" s="147">
        <f t="shared" si="39"/>
        <v>0</v>
      </c>
      <c r="U68" s="148">
        <f t="shared" si="39"/>
        <v>0</v>
      </c>
      <c r="V68" s="149">
        <f>SUM(V69:V74)</f>
        <v>0</v>
      </c>
      <c r="W68" s="150">
        <f>SUM(W69:W74)</f>
        <v>0</v>
      </c>
      <c r="X68" s="147">
        <f t="shared" si="39"/>
        <v>0</v>
      </c>
      <c r="Y68" s="148">
        <f t="shared" si="39"/>
        <v>0</v>
      </c>
      <c r="Z68" s="147">
        <f t="shared" si="39"/>
        <v>0</v>
      </c>
      <c r="AA68" s="148">
        <f t="shared" si="39"/>
        <v>0</v>
      </c>
      <c r="AB68" s="149">
        <f>SUM(AB69:AB74)</f>
        <v>0</v>
      </c>
      <c r="AC68" s="150">
        <f>SUM(AC69:AC74)</f>
        <v>0</v>
      </c>
      <c r="AD68" s="147">
        <f t="shared" si="39"/>
        <v>0</v>
      </c>
      <c r="AE68" s="148">
        <f t="shared" si="39"/>
        <v>0</v>
      </c>
      <c r="AF68" s="147">
        <f t="shared" si="39"/>
        <v>6</v>
      </c>
      <c r="AG68" s="148">
        <f t="shared" si="39"/>
        <v>69</v>
      </c>
    </row>
    <row r="69" spans="1:33" x14ac:dyDescent="0.25">
      <c r="A69" s="279" t="s">
        <v>20</v>
      </c>
      <c r="B69" s="88">
        <v>2</v>
      </c>
      <c r="C69" s="89">
        <v>17</v>
      </c>
      <c r="D69" s="90">
        <v>1</v>
      </c>
      <c r="E69" s="91">
        <v>17</v>
      </c>
      <c r="F69" s="88">
        <v>2</v>
      </c>
      <c r="G69" s="89">
        <f>25-G73-G74</f>
        <v>24</v>
      </c>
      <c r="H69" s="90">
        <v>1</v>
      </c>
      <c r="I69" s="89">
        <v>10</v>
      </c>
      <c r="J69" s="80">
        <f t="shared" si="30"/>
        <v>6</v>
      </c>
      <c r="K69" s="37">
        <f t="shared" si="30"/>
        <v>68</v>
      </c>
      <c r="L69" s="153">
        <v>0</v>
      </c>
      <c r="M69" s="154">
        <v>0</v>
      </c>
      <c r="N69" s="153">
        <v>0</v>
      </c>
      <c r="O69" s="154">
        <v>0</v>
      </c>
      <c r="P69" s="153">
        <v>0</v>
      </c>
      <c r="Q69" s="154">
        <v>0</v>
      </c>
      <c r="R69" s="153">
        <v>0</v>
      </c>
      <c r="S69" s="154">
        <v>0</v>
      </c>
      <c r="T69" s="153">
        <v>0</v>
      </c>
      <c r="U69" s="154">
        <v>0</v>
      </c>
      <c r="V69" s="153">
        <f t="shared" ref="V69:W75" si="40">L69+N69+P69+R69+T69</f>
        <v>0</v>
      </c>
      <c r="W69" s="154">
        <f t="shared" si="40"/>
        <v>0</v>
      </c>
      <c r="X69" s="153">
        <v>0</v>
      </c>
      <c r="Y69" s="154">
        <v>0</v>
      </c>
      <c r="Z69" s="153">
        <v>0</v>
      </c>
      <c r="AA69" s="154">
        <v>0</v>
      </c>
      <c r="AB69" s="153">
        <f t="shared" ref="AB69:AC75" si="41">X69+Z69</f>
        <v>0</v>
      </c>
      <c r="AC69" s="154">
        <f t="shared" si="41"/>
        <v>0</v>
      </c>
      <c r="AD69" s="92">
        <v>0</v>
      </c>
      <c r="AE69" s="33">
        <v>0</v>
      </c>
      <c r="AF69" s="196">
        <f>J69+V69+AB69+AD69</f>
        <v>6</v>
      </c>
      <c r="AG69" s="197">
        <f>K69+W69+AC69+AE69</f>
        <v>68</v>
      </c>
    </row>
    <row r="70" spans="1:33" x14ac:dyDescent="0.25">
      <c r="A70" s="286" t="s">
        <v>21</v>
      </c>
      <c r="B70" s="161"/>
      <c r="C70" s="162"/>
      <c r="D70" s="163"/>
      <c r="E70" s="164"/>
      <c r="F70" s="161"/>
      <c r="G70" s="162"/>
      <c r="H70" s="163"/>
      <c r="I70" s="164"/>
      <c r="J70" s="47">
        <f>B70+D70+F70+H70</f>
        <v>0</v>
      </c>
      <c r="K70" s="48">
        <f>C70+E70+G70+I70</f>
        <v>0</v>
      </c>
      <c r="L70" s="161"/>
      <c r="M70" s="162"/>
      <c r="N70" s="161"/>
      <c r="O70" s="162"/>
      <c r="P70" s="161"/>
      <c r="Q70" s="162"/>
      <c r="R70" s="161"/>
      <c r="S70" s="162"/>
      <c r="T70" s="161"/>
      <c r="U70" s="164"/>
      <c r="V70" s="165">
        <f t="shared" si="40"/>
        <v>0</v>
      </c>
      <c r="W70" s="166">
        <f t="shared" si="40"/>
        <v>0</v>
      </c>
      <c r="X70" s="163"/>
      <c r="Y70" s="162"/>
      <c r="Z70" s="161"/>
      <c r="AA70" s="164"/>
      <c r="AB70" s="165">
        <f t="shared" si="41"/>
        <v>0</v>
      </c>
      <c r="AC70" s="166">
        <f t="shared" si="41"/>
        <v>0</v>
      </c>
      <c r="AD70" s="167"/>
      <c r="AE70" s="168"/>
      <c r="AF70" s="39">
        <f>J70+V70+AB70+AD70</f>
        <v>0</v>
      </c>
      <c r="AG70" s="40">
        <f>K70+W70+AC70+AE70</f>
        <v>0</v>
      </c>
    </row>
    <row r="71" spans="1:33" x14ac:dyDescent="0.25">
      <c r="A71" s="281" t="s">
        <v>22</v>
      </c>
      <c r="B71" s="42"/>
      <c r="C71" s="43"/>
      <c r="D71" s="72"/>
      <c r="E71" s="73"/>
      <c r="F71" s="42"/>
      <c r="G71" s="43"/>
      <c r="H71" s="72"/>
      <c r="I71" s="73"/>
      <c r="J71" s="34">
        <f>B71+D71+F71+H71</f>
        <v>0</v>
      </c>
      <c r="K71" s="35">
        <f>C71+E71+G71+I71</f>
        <v>0</v>
      </c>
      <c r="L71" s="42"/>
      <c r="M71" s="43"/>
      <c r="N71" s="42"/>
      <c r="O71" s="43"/>
      <c r="P71" s="42"/>
      <c r="Q71" s="43"/>
      <c r="R71" s="42"/>
      <c r="S71" s="43"/>
      <c r="T71" s="42"/>
      <c r="U71" s="43"/>
      <c r="V71" s="165">
        <f t="shared" si="40"/>
        <v>0</v>
      </c>
      <c r="W71" s="166">
        <f t="shared" si="40"/>
        <v>0</v>
      </c>
      <c r="X71" s="42"/>
      <c r="Y71" s="43"/>
      <c r="Z71" s="42"/>
      <c r="AA71" s="43"/>
      <c r="AB71" s="165">
        <f t="shared" si="41"/>
        <v>0</v>
      </c>
      <c r="AC71" s="166">
        <f t="shared" si="41"/>
        <v>0</v>
      </c>
      <c r="AD71" s="74"/>
      <c r="AE71" s="75"/>
      <c r="AF71" s="39">
        <f t="shared" ref="AF71:AG74" si="42">J71+V71+AB71+AD71</f>
        <v>0</v>
      </c>
      <c r="AG71" s="40">
        <f t="shared" si="42"/>
        <v>0</v>
      </c>
    </row>
    <row r="72" spans="1:33" x14ac:dyDescent="0.25">
      <c r="A72" s="282" t="s">
        <v>23</v>
      </c>
      <c r="B72" s="32"/>
      <c r="C72" s="33"/>
      <c r="D72" s="78"/>
      <c r="E72" s="79"/>
      <c r="F72" s="32"/>
      <c r="G72" s="33"/>
      <c r="H72" s="78"/>
      <c r="I72" s="79"/>
      <c r="J72" s="80">
        <f t="shared" si="30"/>
        <v>0</v>
      </c>
      <c r="K72" s="37">
        <f t="shared" si="30"/>
        <v>0</v>
      </c>
      <c r="L72" s="32"/>
      <c r="M72" s="33"/>
      <c r="N72" s="32"/>
      <c r="O72" s="33"/>
      <c r="P72" s="32"/>
      <c r="Q72" s="33"/>
      <c r="R72" s="32"/>
      <c r="S72" s="33"/>
      <c r="T72" s="32"/>
      <c r="U72" s="33"/>
      <c r="V72" s="165">
        <f t="shared" si="40"/>
        <v>0</v>
      </c>
      <c r="W72" s="166">
        <f t="shared" si="40"/>
        <v>0</v>
      </c>
      <c r="X72" s="32"/>
      <c r="Y72" s="33"/>
      <c r="Z72" s="32"/>
      <c r="AA72" s="33"/>
      <c r="AB72" s="165">
        <f t="shared" si="41"/>
        <v>0</v>
      </c>
      <c r="AC72" s="166">
        <f t="shared" si="41"/>
        <v>0</v>
      </c>
      <c r="AD72" s="81"/>
      <c r="AE72" s="82"/>
      <c r="AF72" s="39">
        <f t="shared" si="42"/>
        <v>0</v>
      </c>
      <c r="AG72" s="40">
        <f t="shared" si="42"/>
        <v>0</v>
      </c>
    </row>
    <row r="73" spans="1:33" x14ac:dyDescent="0.25">
      <c r="A73" s="281" t="s">
        <v>24</v>
      </c>
      <c r="B73" s="42"/>
      <c r="C73" s="43"/>
      <c r="D73" s="72"/>
      <c r="E73" s="73"/>
      <c r="F73" s="42"/>
      <c r="G73" s="43">
        <v>1</v>
      </c>
      <c r="H73" s="72"/>
      <c r="I73" s="73"/>
      <c r="J73" s="34">
        <f t="shared" si="30"/>
        <v>0</v>
      </c>
      <c r="K73" s="35">
        <f t="shared" si="30"/>
        <v>1</v>
      </c>
      <c r="L73" s="42"/>
      <c r="M73" s="43"/>
      <c r="N73" s="42"/>
      <c r="O73" s="43"/>
      <c r="P73" s="42"/>
      <c r="Q73" s="43"/>
      <c r="R73" s="42"/>
      <c r="S73" s="43"/>
      <c r="T73" s="42"/>
      <c r="U73" s="43"/>
      <c r="V73" s="165">
        <f t="shared" si="40"/>
        <v>0</v>
      </c>
      <c r="W73" s="166">
        <f t="shared" si="40"/>
        <v>0</v>
      </c>
      <c r="X73" s="42"/>
      <c r="Y73" s="43"/>
      <c r="Z73" s="42"/>
      <c r="AA73" s="43"/>
      <c r="AB73" s="165">
        <f t="shared" si="41"/>
        <v>0</v>
      </c>
      <c r="AC73" s="166">
        <f t="shared" si="41"/>
        <v>0</v>
      </c>
      <c r="AD73" s="74"/>
      <c r="AE73" s="75"/>
      <c r="AF73" s="51">
        <f t="shared" si="42"/>
        <v>0</v>
      </c>
      <c r="AG73" s="52">
        <f t="shared" si="42"/>
        <v>1</v>
      </c>
    </row>
    <row r="74" spans="1:33" ht="15.75" thickBot="1" x14ac:dyDescent="0.3">
      <c r="A74" s="283" t="s">
        <v>25</v>
      </c>
      <c r="B74" s="54"/>
      <c r="C74" s="55"/>
      <c r="D74" s="84"/>
      <c r="E74" s="85"/>
      <c r="F74" s="54"/>
      <c r="G74" s="55"/>
      <c r="H74" s="84"/>
      <c r="I74" s="85"/>
      <c r="J74" s="56">
        <f t="shared" si="30"/>
        <v>0</v>
      </c>
      <c r="K74" s="57">
        <f t="shared" si="30"/>
        <v>0</v>
      </c>
      <c r="L74" s="54"/>
      <c r="M74" s="55"/>
      <c r="N74" s="54"/>
      <c r="O74" s="55"/>
      <c r="P74" s="54"/>
      <c r="Q74" s="55"/>
      <c r="R74" s="54"/>
      <c r="S74" s="55"/>
      <c r="T74" s="54"/>
      <c r="U74" s="55"/>
      <c r="V74" s="177">
        <f t="shared" si="40"/>
        <v>0</v>
      </c>
      <c r="W74" s="178">
        <f t="shared" si="40"/>
        <v>0</v>
      </c>
      <c r="X74" s="54"/>
      <c r="Y74" s="55"/>
      <c r="Z74" s="54"/>
      <c r="AA74" s="55"/>
      <c r="AB74" s="177">
        <f t="shared" si="41"/>
        <v>0</v>
      </c>
      <c r="AC74" s="178">
        <f t="shared" si="41"/>
        <v>0</v>
      </c>
      <c r="AD74" s="86"/>
      <c r="AE74" s="87"/>
      <c r="AF74" s="62">
        <f t="shared" si="42"/>
        <v>0</v>
      </c>
      <c r="AG74" s="63">
        <f t="shared" si="42"/>
        <v>0</v>
      </c>
    </row>
    <row r="75" spans="1:33" ht="15.75" thickBot="1" x14ac:dyDescent="0.3">
      <c r="A75" s="292" t="s">
        <v>40</v>
      </c>
      <c r="B75" s="223">
        <v>0</v>
      </c>
      <c r="C75" s="224">
        <v>0</v>
      </c>
      <c r="D75" s="225">
        <v>0</v>
      </c>
      <c r="E75" s="226">
        <v>0</v>
      </c>
      <c r="F75" s="223">
        <v>0</v>
      </c>
      <c r="G75" s="224">
        <v>0</v>
      </c>
      <c r="H75" s="225">
        <v>0</v>
      </c>
      <c r="I75" s="224">
        <v>0</v>
      </c>
      <c r="J75" s="227">
        <f>B75+D75+F75+H75</f>
        <v>0</v>
      </c>
      <c r="K75" s="228">
        <f>C75+E75+G75+I75</f>
        <v>0</v>
      </c>
      <c r="L75" s="227">
        <v>0</v>
      </c>
      <c r="M75" s="228">
        <v>0</v>
      </c>
      <c r="N75" s="227">
        <v>0</v>
      </c>
      <c r="O75" s="228">
        <v>0</v>
      </c>
      <c r="P75" s="227">
        <v>0</v>
      </c>
      <c r="Q75" s="228">
        <v>0</v>
      </c>
      <c r="R75" s="227">
        <v>1</v>
      </c>
      <c r="S75" s="228">
        <v>2</v>
      </c>
      <c r="T75" s="227">
        <v>1</v>
      </c>
      <c r="U75" s="228">
        <v>13</v>
      </c>
      <c r="V75" s="227">
        <f t="shared" si="40"/>
        <v>2</v>
      </c>
      <c r="W75" s="228">
        <f t="shared" si="40"/>
        <v>15</v>
      </c>
      <c r="X75" s="227">
        <v>1</v>
      </c>
      <c r="Y75" s="228">
        <v>4</v>
      </c>
      <c r="Z75" s="227">
        <v>1</v>
      </c>
      <c r="AA75" s="228">
        <v>4</v>
      </c>
      <c r="AB75" s="227">
        <f t="shared" si="41"/>
        <v>2</v>
      </c>
      <c r="AC75" s="228">
        <f t="shared" si="41"/>
        <v>8</v>
      </c>
      <c r="AD75" s="229">
        <v>1</v>
      </c>
      <c r="AE75" s="228">
        <v>4</v>
      </c>
      <c r="AF75" s="230">
        <f>J75+V75+AB75+AD75</f>
        <v>5</v>
      </c>
      <c r="AG75" s="231">
        <f>K75+W75+AC75+AE75</f>
        <v>27</v>
      </c>
    </row>
    <row r="76" spans="1:33" ht="15.75" thickBot="1" x14ac:dyDescent="0.3">
      <c r="A76" s="293" t="s">
        <v>33</v>
      </c>
      <c r="B76" s="96">
        <f>SUM(B77:B83)</f>
        <v>47</v>
      </c>
      <c r="C76" s="233">
        <f>SUM(C77:C83)</f>
        <v>1113</v>
      </c>
      <c r="D76" s="96">
        <f t="shared" ref="D76:I76" si="43">SUM(D77:D83)</f>
        <v>44</v>
      </c>
      <c r="E76" s="97">
        <f t="shared" si="43"/>
        <v>1055</v>
      </c>
      <c r="F76" s="96">
        <f t="shared" si="43"/>
        <v>42</v>
      </c>
      <c r="G76" s="97">
        <f t="shared" si="43"/>
        <v>1018</v>
      </c>
      <c r="H76" s="96">
        <f t="shared" si="43"/>
        <v>41</v>
      </c>
      <c r="I76" s="97">
        <f t="shared" si="43"/>
        <v>946</v>
      </c>
      <c r="J76" s="234">
        <f t="shared" ref="J76:K83" si="44">B76+D76+F76+H76</f>
        <v>174</v>
      </c>
      <c r="K76" s="152">
        <f t="shared" si="44"/>
        <v>4132</v>
      </c>
      <c r="L76" s="96">
        <f t="shared" ref="L76:AG76" si="45">SUM(L77:L83)</f>
        <v>35</v>
      </c>
      <c r="M76" s="97">
        <f t="shared" si="45"/>
        <v>854</v>
      </c>
      <c r="N76" s="96">
        <f t="shared" si="45"/>
        <v>36</v>
      </c>
      <c r="O76" s="97">
        <f t="shared" si="45"/>
        <v>827</v>
      </c>
      <c r="P76" s="96">
        <f t="shared" si="45"/>
        <v>32</v>
      </c>
      <c r="Q76" s="97">
        <f t="shared" si="45"/>
        <v>770</v>
      </c>
      <c r="R76" s="96">
        <f t="shared" si="45"/>
        <v>36</v>
      </c>
      <c r="S76" s="97">
        <f t="shared" si="45"/>
        <v>806</v>
      </c>
      <c r="T76" s="96">
        <f t="shared" si="45"/>
        <v>31</v>
      </c>
      <c r="U76" s="97">
        <f t="shared" si="45"/>
        <v>705</v>
      </c>
      <c r="V76" s="99">
        <f t="shared" si="45"/>
        <v>170</v>
      </c>
      <c r="W76" s="98">
        <f t="shared" si="45"/>
        <v>3962</v>
      </c>
      <c r="X76" s="96">
        <f t="shared" si="45"/>
        <v>18</v>
      </c>
      <c r="Y76" s="97">
        <f t="shared" si="45"/>
        <v>386</v>
      </c>
      <c r="Z76" s="96">
        <f t="shared" si="45"/>
        <v>17</v>
      </c>
      <c r="AA76" s="97">
        <f t="shared" si="45"/>
        <v>346</v>
      </c>
      <c r="AB76" s="96">
        <f t="shared" si="45"/>
        <v>35</v>
      </c>
      <c r="AC76" s="235">
        <f t="shared" si="45"/>
        <v>732</v>
      </c>
      <c r="AD76" s="96">
        <f t="shared" si="45"/>
        <v>1</v>
      </c>
      <c r="AE76" s="97">
        <f t="shared" si="45"/>
        <v>4</v>
      </c>
      <c r="AF76" s="102">
        <f t="shared" si="45"/>
        <v>380</v>
      </c>
      <c r="AG76" s="103">
        <f t="shared" si="45"/>
        <v>8830</v>
      </c>
    </row>
    <row r="77" spans="1:33" x14ac:dyDescent="0.25">
      <c r="A77" s="279" t="s">
        <v>20</v>
      </c>
      <c r="B77" s="104">
        <f t="shared" ref="B77:I79" si="46">B69+B62+B55+B48+B41+B34+B27+B20+B13+B6</f>
        <v>45</v>
      </c>
      <c r="C77" s="105">
        <f t="shared" si="46"/>
        <v>1084</v>
      </c>
      <c r="D77" s="104">
        <f t="shared" si="46"/>
        <v>42</v>
      </c>
      <c r="E77" s="105">
        <f t="shared" si="46"/>
        <v>1026</v>
      </c>
      <c r="F77" s="104">
        <f t="shared" si="46"/>
        <v>40</v>
      </c>
      <c r="G77" s="105">
        <f t="shared" si="46"/>
        <v>992</v>
      </c>
      <c r="H77" s="104">
        <f t="shared" si="46"/>
        <v>39</v>
      </c>
      <c r="I77" s="236">
        <f t="shared" si="46"/>
        <v>922</v>
      </c>
      <c r="J77" s="237">
        <f t="shared" si="44"/>
        <v>166</v>
      </c>
      <c r="K77" s="238">
        <f t="shared" si="44"/>
        <v>4024</v>
      </c>
      <c r="L77" s="104">
        <f t="shared" ref="L77:U79" si="47">L69+L62+L55+L48+L41+L34+L27+L20+L13+L6</f>
        <v>32</v>
      </c>
      <c r="M77" s="105">
        <f t="shared" si="47"/>
        <v>799</v>
      </c>
      <c r="N77" s="104">
        <f t="shared" si="47"/>
        <v>31</v>
      </c>
      <c r="O77" s="105">
        <f t="shared" si="47"/>
        <v>746</v>
      </c>
      <c r="P77" s="104">
        <f t="shared" si="47"/>
        <v>28</v>
      </c>
      <c r="Q77" s="105">
        <f t="shared" si="47"/>
        <v>697</v>
      </c>
      <c r="R77" s="104">
        <f t="shared" si="47"/>
        <v>31</v>
      </c>
      <c r="S77" s="105">
        <f t="shared" si="47"/>
        <v>730</v>
      </c>
      <c r="T77" s="104">
        <f t="shared" si="47"/>
        <v>26</v>
      </c>
      <c r="U77" s="105">
        <f t="shared" si="47"/>
        <v>598</v>
      </c>
      <c r="V77" s="237">
        <f t="shared" ref="V77:W83" si="48">L77+N77+P77+R77+T77</f>
        <v>148</v>
      </c>
      <c r="W77" s="239">
        <f t="shared" si="48"/>
        <v>3570</v>
      </c>
      <c r="X77" s="104">
        <f t="shared" ref="X77:AA79" si="49">X69+X62+X55+X48+X41+X34+X27+X20+X13+X6</f>
        <v>13</v>
      </c>
      <c r="Y77" s="105">
        <f t="shared" si="49"/>
        <v>287</v>
      </c>
      <c r="Z77" s="104">
        <f t="shared" si="49"/>
        <v>12</v>
      </c>
      <c r="AA77" s="236">
        <f t="shared" si="49"/>
        <v>249</v>
      </c>
      <c r="AB77" s="237">
        <f t="shared" ref="AB77:AC83" si="50">X77+Z77</f>
        <v>25</v>
      </c>
      <c r="AC77" s="238">
        <f t="shared" si="50"/>
        <v>536</v>
      </c>
      <c r="AD77" s="240">
        <f t="shared" ref="AD77:AE79" si="51">AD69+AD62+AD55+AD48+AD41+AD34+AD27+AD20+AD13+AD6</f>
        <v>0</v>
      </c>
      <c r="AE77" s="105">
        <f t="shared" si="51"/>
        <v>0</v>
      </c>
      <c r="AF77" s="51">
        <f t="shared" ref="AF77:AG79" si="52">J77+V77+AB77+AD77</f>
        <v>339</v>
      </c>
      <c r="AG77" s="241">
        <f t="shared" si="52"/>
        <v>8130</v>
      </c>
    </row>
    <row r="78" spans="1:33" x14ac:dyDescent="0.25">
      <c r="A78" s="286" t="s">
        <v>21</v>
      </c>
      <c r="B78" s="111">
        <f t="shared" si="46"/>
        <v>0</v>
      </c>
      <c r="C78" s="112">
        <f t="shared" si="46"/>
        <v>0</v>
      </c>
      <c r="D78" s="111">
        <f t="shared" si="46"/>
        <v>0</v>
      </c>
      <c r="E78" s="112">
        <f t="shared" si="46"/>
        <v>0</v>
      </c>
      <c r="F78" s="111">
        <f t="shared" si="46"/>
        <v>0</v>
      </c>
      <c r="G78" s="112">
        <f t="shared" si="46"/>
        <v>0</v>
      </c>
      <c r="H78" s="111">
        <f t="shared" si="46"/>
        <v>0</v>
      </c>
      <c r="I78" s="242">
        <f t="shared" si="46"/>
        <v>0</v>
      </c>
      <c r="J78" s="114">
        <f t="shared" si="44"/>
        <v>0</v>
      </c>
      <c r="K78" s="115">
        <f t="shared" si="44"/>
        <v>0</v>
      </c>
      <c r="L78" s="111">
        <f t="shared" si="47"/>
        <v>1</v>
      </c>
      <c r="M78" s="112">
        <f t="shared" si="47"/>
        <v>25</v>
      </c>
      <c r="N78" s="111">
        <f t="shared" si="47"/>
        <v>2</v>
      </c>
      <c r="O78" s="112">
        <f t="shared" si="47"/>
        <v>48</v>
      </c>
      <c r="P78" s="111">
        <f t="shared" si="47"/>
        <v>2</v>
      </c>
      <c r="Q78" s="112">
        <f t="shared" si="47"/>
        <v>48</v>
      </c>
      <c r="R78" s="111">
        <f t="shared" si="47"/>
        <v>2</v>
      </c>
      <c r="S78" s="112">
        <f t="shared" si="47"/>
        <v>50</v>
      </c>
      <c r="T78" s="111">
        <f t="shared" si="47"/>
        <v>3</v>
      </c>
      <c r="U78" s="112">
        <f t="shared" si="47"/>
        <v>81</v>
      </c>
      <c r="V78" s="109">
        <f t="shared" si="48"/>
        <v>10</v>
      </c>
      <c r="W78" s="243">
        <f t="shared" si="48"/>
        <v>252</v>
      </c>
      <c r="X78" s="111">
        <f t="shared" si="49"/>
        <v>4</v>
      </c>
      <c r="Y78" s="112">
        <f t="shared" si="49"/>
        <v>92</v>
      </c>
      <c r="Z78" s="111">
        <f t="shared" si="49"/>
        <v>4</v>
      </c>
      <c r="AA78" s="242">
        <f t="shared" si="49"/>
        <v>92</v>
      </c>
      <c r="AB78" s="114">
        <f t="shared" si="50"/>
        <v>8</v>
      </c>
      <c r="AC78" s="115">
        <f t="shared" si="50"/>
        <v>184</v>
      </c>
      <c r="AD78" s="113">
        <f t="shared" si="51"/>
        <v>0</v>
      </c>
      <c r="AE78" s="112">
        <f t="shared" si="51"/>
        <v>0</v>
      </c>
      <c r="AF78" s="51">
        <f t="shared" si="52"/>
        <v>18</v>
      </c>
      <c r="AG78" s="52">
        <f t="shared" si="52"/>
        <v>436</v>
      </c>
    </row>
    <row r="79" spans="1:33" x14ac:dyDescent="0.25">
      <c r="A79" s="294" t="s">
        <v>22</v>
      </c>
      <c r="B79" s="116">
        <f t="shared" si="46"/>
        <v>2</v>
      </c>
      <c r="C79" s="117">
        <f t="shared" si="46"/>
        <v>28</v>
      </c>
      <c r="D79" s="116">
        <f t="shared" si="46"/>
        <v>2</v>
      </c>
      <c r="E79" s="117">
        <f t="shared" si="46"/>
        <v>22</v>
      </c>
      <c r="F79" s="116">
        <f t="shared" si="46"/>
        <v>2</v>
      </c>
      <c r="G79" s="117">
        <f t="shared" si="46"/>
        <v>23</v>
      </c>
      <c r="H79" s="116">
        <f t="shared" si="46"/>
        <v>2</v>
      </c>
      <c r="I79" s="244">
        <f t="shared" si="46"/>
        <v>23</v>
      </c>
      <c r="J79" s="116">
        <f t="shared" si="44"/>
        <v>8</v>
      </c>
      <c r="K79" s="117">
        <f t="shared" si="44"/>
        <v>96</v>
      </c>
      <c r="L79" s="116">
        <f t="shared" si="47"/>
        <v>2</v>
      </c>
      <c r="M79" s="117">
        <f t="shared" si="47"/>
        <v>27</v>
      </c>
      <c r="N79" s="116">
        <f t="shared" si="47"/>
        <v>3</v>
      </c>
      <c r="O79" s="117">
        <f t="shared" si="47"/>
        <v>32</v>
      </c>
      <c r="P79" s="116">
        <f t="shared" si="47"/>
        <v>2</v>
      </c>
      <c r="Q79" s="117">
        <f t="shared" si="47"/>
        <v>22</v>
      </c>
      <c r="R79" s="116">
        <f t="shared" si="47"/>
        <v>2</v>
      </c>
      <c r="S79" s="117">
        <f t="shared" si="47"/>
        <v>20</v>
      </c>
      <c r="T79" s="116">
        <f t="shared" si="47"/>
        <v>1</v>
      </c>
      <c r="U79" s="117">
        <f t="shared" si="47"/>
        <v>9</v>
      </c>
      <c r="V79" s="245">
        <f t="shared" si="48"/>
        <v>10</v>
      </c>
      <c r="W79" s="246">
        <f t="shared" si="48"/>
        <v>110</v>
      </c>
      <c r="X79" s="116">
        <f t="shared" si="49"/>
        <v>0</v>
      </c>
      <c r="Y79" s="117">
        <f t="shared" si="49"/>
        <v>0</v>
      </c>
      <c r="Z79" s="116">
        <f t="shared" si="49"/>
        <v>0</v>
      </c>
      <c r="AA79" s="244">
        <f t="shared" si="49"/>
        <v>0</v>
      </c>
      <c r="AB79" s="116">
        <f t="shared" si="50"/>
        <v>0</v>
      </c>
      <c r="AC79" s="117">
        <f t="shared" si="50"/>
        <v>0</v>
      </c>
      <c r="AD79" s="118">
        <f t="shared" si="51"/>
        <v>0</v>
      </c>
      <c r="AE79" s="117">
        <f t="shared" si="51"/>
        <v>0</v>
      </c>
      <c r="AF79" s="247">
        <f t="shared" si="52"/>
        <v>18</v>
      </c>
      <c r="AG79" s="248">
        <f t="shared" si="52"/>
        <v>206</v>
      </c>
    </row>
    <row r="80" spans="1:33" x14ac:dyDescent="0.25">
      <c r="A80" s="295" t="s">
        <v>41</v>
      </c>
      <c r="B80" s="116"/>
      <c r="C80" s="117"/>
      <c r="D80" s="116"/>
      <c r="E80" s="117"/>
      <c r="F80" s="116"/>
      <c r="G80" s="117"/>
      <c r="H80" s="116"/>
      <c r="I80" s="244"/>
      <c r="J80" s="116"/>
      <c r="K80" s="117"/>
      <c r="L80" s="116">
        <f>L75</f>
        <v>0</v>
      </c>
      <c r="M80" s="117">
        <f>M75</f>
        <v>0</v>
      </c>
      <c r="N80" s="116">
        <f t="shared" ref="N80:U80" si="53">N75</f>
        <v>0</v>
      </c>
      <c r="O80" s="117">
        <f t="shared" si="53"/>
        <v>0</v>
      </c>
      <c r="P80" s="116">
        <f t="shared" si="53"/>
        <v>0</v>
      </c>
      <c r="Q80" s="117">
        <f t="shared" si="53"/>
        <v>0</v>
      </c>
      <c r="R80" s="116">
        <f t="shared" si="53"/>
        <v>1</v>
      </c>
      <c r="S80" s="117">
        <f t="shared" si="53"/>
        <v>2</v>
      </c>
      <c r="T80" s="116">
        <f t="shared" si="53"/>
        <v>1</v>
      </c>
      <c r="U80" s="117">
        <f t="shared" si="53"/>
        <v>13</v>
      </c>
      <c r="V80" s="245">
        <f>L80+N80+P80+R80+T80</f>
        <v>2</v>
      </c>
      <c r="W80" s="246">
        <f>M80+O80+Q80+S80+U80</f>
        <v>15</v>
      </c>
      <c r="X80" s="116">
        <f>X75</f>
        <v>1</v>
      </c>
      <c r="Y80" s="117">
        <f>Y75</f>
        <v>4</v>
      </c>
      <c r="Z80" s="116">
        <f>Z75</f>
        <v>1</v>
      </c>
      <c r="AA80" s="117">
        <f>AA75</f>
        <v>4</v>
      </c>
      <c r="AB80" s="116">
        <f>X80+Z80</f>
        <v>2</v>
      </c>
      <c r="AC80" s="117">
        <f>Y80+AA80</f>
        <v>8</v>
      </c>
      <c r="AD80" s="116">
        <f>AD75</f>
        <v>1</v>
      </c>
      <c r="AE80" s="117">
        <f>AE75</f>
        <v>4</v>
      </c>
      <c r="AF80" s="247">
        <f>J80+V80+AB80+AD80</f>
        <v>5</v>
      </c>
      <c r="AG80" s="248">
        <f>K80+W80+AC80+AE80</f>
        <v>27</v>
      </c>
    </row>
    <row r="81" spans="1:33" x14ac:dyDescent="0.25">
      <c r="A81" s="295" t="s">
        <v>34</v>
      </c>
      <c r="B81" s="121">
        <f t="shared" ref="B81:I83" si="54">B72+B65+B58+B51+B44+B37+B30+B23+B16+B9</f>
        <v>0</v>
      </c>
      <c r="C81" s="122">
        <f t="shared" si="54"/>
        <v>0</v>
      </c>
      <c r="D81" s="121">
        <f t="shared" si="54"/>
        <v>0</v>
      </c>
      <c r="E81" s="122">
        <f t="shared" si="54"/>
        <v>0</v>
      </c>
      <c r="F81" s="121">
        <f t="shared" si="54"/>
        <v>0</v>
      </c>
      <c r="G81" s="122">
        <f t="shared" si="54"/>
        <v>0</v>
      </c>
      <c r="H81" s="121">
        <f t="shared" si="54"/>
        <v>0</v>
      </c>
      <c r="I81" s="249">
        <f t="shared" si="54"/>
        <v>0</v>
      </c>
      <c r="J81" s="121">
        <f t="shared" si="44"/>
        <v>0</v>
      </c>
      <c r="K81" s="122">
        <f t="shared" si="44"/>
        <v>0</v>
      </c>
      <c r="L81" s="121">
        <f t="shared" ref="L81:Q81" si="55">L72+L65+L58+L51+L44+L37+L30+L23+L16+L9+L75</f>
        <v>0</v>
      </c>
      <c r="M81" s="122">
        <f t="shared" si="55"/>
        <v>0</v>
      </c>
      <c r="N81" s="121">
        <f t="shared" si="55"/>
        <v>0</v>
      </c>
      <c r="O81" s="122">
        <f t="shared" si="55"/>
        <v>0</v>
      </c>
      <c r="P81" s="121">
        <f t="shared" si="55"/>
        <v>0</v>
      </c>
      <c r="Q81" s="122">
        <f t="shared" si="55"/>
        <v>0</v>
      </c>
      <c r="R81" s="121"/>
      <c r="S81" s="122"/>
      <c r="T81" s="121"/>
      <c r="U81" s="122"/>
      <c r="V81" s="250">
        <f t="shared" si="48"/>
        <v>0</v>
      </c>
      <c r="W81" s="251">
        <f t="shared" si="48"/>
        <v>0</v>
      </c>
      <c r="X81" s="121"/>
      <c r="Y81" s="122"/>
      <c r="Z81" s="121"/>
      <c r="AA81" s="122"/>
      <c r="AB81" s="121">
        <f t="shared" si="50"/>
        <v>0</v>
      </c>
      <c r="AC81" s="122">
        <f t="shared" si="50"/>
        <v>0</v>
      </c>
      <c r="AD81" s="121"/>
      <c r="AE81" s="122"/>
      <c r="AF81" s="124">
        <f>SUM(J81,V81,AB81,AD81)</f>
        <v>0</v>
      </c>
      <c r="AG81" s="125">
        <f>SUM(K81,W81,AC81,AE81)</f>
        <v>0</v>
      </c>
    </row>
    <row r="82" spans="1:33" x14ac:dyDescent="0.25">
      <c r="A82" s="296" t="s">
        <v>24</v>
      </c>
      <c r="B82" s="111">
        <f t="shared" si="54"/>
        <v>0</v>
      </c>
      <c r="C82" s="112">
        <f t="shared" si="54"/>
        <v>1</v>
      </c>
      <c r="D82" s="111">
        <f t="shared" si="54"/>
        <v>0</v>
      </c>
      <c r="E82" s="112">
        <f t="shared" si="54"/>
        <v>7</v>
      </c>
      <c r="F82" s="111">
        <f t="shared" si="54"/>
        <v>0</v>
      </c>
      <c r="G82" s="112">
        <f t="shared" si="54"/>
        <v>3</v>
      </c>
      <c r="H82" s="111">
        <f t="shared" si="54"/>
        <v>0</v>
      </c>
      <c r="I82" s="242">
        <f t="shared" si="54"/>
        <v>1</v>
      </c>
      <c r="J82" s="114">
        <f t="shared" si="44"/>
        <v>0</v>
      </c>
      <c r="K82" s="115">
        <f t="shared" si="44"/>
        <v>12</v>
      </c>
      <c r="L82" s="111">
        <f t="shared" ref="L82:U83" si="56">L73+L66+L59+L52+L45+L38+L31+L24+L17+L10</f>
        <v>0</v>
      </c>
      <c r="M82" s="112">
        <f t="shared" si="56"/>
        <v>2</v>
      </c>
      <c r="N82" s="111">
        <f t="shared" si="56"/>
        <v>0</v>
      </c>
      <c r="O82" s="112">
        <f t="shared" si="56"/>
        <v>1</v>
      </c>
      <c r="P82" s="111">
        <f t="shared" si="56"/>
        <v>0</v>
      </c>
      <c r="Q82" s="112">
        <f t="shared" si="56"/>
        <v>3</v>
      </c>
      <c r="R82" s="111">
        <f t="shared" si="56"/>
        <v>0</v>
      </c>
      <c r="S82" s="112">
        <f t="shared" si="56"/>
        <v>4</v>
      </c>
      <c r="T82" s="111">
        <f t="shared" si="56"/>
        <v>0</v>
      </c>
      <c r="U82" s="112">
        <f t="shared" si="56"/>
        <v>4</v>
      </c>
      <c r="V82" s="109">
        <f t="shared" si="48"/>
        <v>0</v>
      </c>
      <c r="W82" s="243">
        <f t="shared" si="48"/>
        <v>14</v>
      </c>
      <c r="X82" s="111">
        <f t="shared" ref="X82:AA83" si="57">X73+X66+X59+X52+X45+X38+X31+X24+X17+X10</f>
        <v>0</v>
      </c>
      <c r="Y82" s="112">
        <f t="shared" si="57"/>
        <v>3</v>
      </c>
      <c r="Z82" s="111">
        <f t="shared" si="57"/>
        <v>0</v>
      </c>
      <c r="AA82" s="242">
        <f t="shared" si="57"/>
        <v>1</v>
      </c>
      <c r="AB82" s="114">
        <f t="shared" si="50"/>
        <v>0</v>
      </c>
      <c r="AC82" s="115">
        <f t="shared" si="50"/>
        <v>4</v>
      </c>
      <c r="AD82" s="113">
        <f>AD73+AD66+AD59+AD52+AD45+AD38+AD31+AD24+AD17+AD10</f>
        <v>0</v>
      </c>
      <c r="AE82" s="112">
        <f>AE73+AE66+AE59+AE52+AE45+AE38+AE31+AE24+AE17+AE10</f>
        <v>0</v>
      </c>
      <c r="AF82" s="247">
        <f>J82+V82+AB82+AD82</f>
        <v>0</v>
      </c>
      <c r="AG82" s="248">
        <f>K82+W82+AC82+AE82</f>
        <v>30</v>
      </c>
    </row>
    <row r="83" spans="1:33" ht="15.75" thickBot="1" x14ac:dyDescent="0.3">
      <c r="A83" s="297" t="s">
        <v>25</v>
      </c>
      <c r="B83" s="126">
        <f t="shared" si="54"/>
        <v>0</v>
      </c>
      <c r="C83" s="127">
        <f t="shared" si="54"/>
        <v>0</v>
      </c>
      <c r="D83" s="126">
        <f t="shared" si="54"/>
        <v>0</v>
      </c>
      <c r="E83" s="127">
        <f t="shared" si="54"/>
        <v>0</v>
      </c>
      <c r="F83" s="126">
        <f t="shared" si="54"/>
        <v>0</v>
      </c>
      <c r="G83" s="127">
        <f t="shared" si="54"/>
        <v>0</v>
      </c>
      <c r="H83" s="126">
        <f t="shared" si="54"/>
        <v>0</v>
      </c>
      <c r="I83" s="252">
        <f t="shared" si="54"/>
        <v>0</v>
      </c>
      <c r="J83" s="253">
        <f t="shared" si="44"/>
        <v>0</v>
      </c>
      <c r="K83" s="254">
        <f t="shared" si="44"/>
        <v>0</v>
      </c>
      <c r="L83" s="126">
        <f t="shared" si="56"/>
        <v>0</v>
      </c>
      <c r="M83" s="127">
        <f t="shared" si="56"/>
        <v>1</v>
      </c>
      <c r="N83" s="126">
        <f t="shared" si="56"/>
        <v>0</v>
      </c>
      <c r="O83" s="127">
        <f t="shared" si="56"/>
        <v>0</v>
      </c>
      <c r="P83" s="126">
        <f t="shared" si="56"/>
        <v>0</v>
      </c>
      <c r="Q83" s="127">
        <f t="shared" si="56"/>
        <v>0</v>
      </c>
      <c r="R83" s="126">
        <f t="shared" si="56"/>
        <v>0</v>
      </c>
      <c r="S83" s="127">
        <f t="shared" si="56"/>
        <v>0</v>
      </c>
      <c r="T83" s="126">
        <f t="shared" si="56"/>
        <v>0</v>
      </c>
      <c r="U83" s="127">
        <f t="shared" si="56"/>
        <v>0</v>
      </c>
      <c r="V83" s="255">
        <f t="shared" si="48"/>
        <v>0</v>
      </c>
      <c r="W83" s="256">
        <f t="shared" si="48"/>
        <v>1</v>
      </c>
      <c r="X83" s="126">
        <f t="shared" si="57"/>
        <v>0</v>
      </c>
      <c r="Y83" s="127">
        <f t="shared" si="57"/>
        <v>0</v>
      </c>
      <c r="Z83" s="126">
        <f t="shared" si="57"/>
        <v>0</v>
      </c>
      <c r="AA83" s="252">
        <f t="shared" si="57"/>
        <v>0</v>
      </c>
      <c r="AB83" s="253">
        <f t="shared" si="50"/>
        <v>0</v>
      </c>
      <c r="AC83" s="254">
        <f t="shared" si="50"/>
        <v>0</v>
      </c>
      <c r="AD83" s="257">
        <f>AD74+AD67+AD60+AD53+AD46+AD39+AD32+AD25+AD18+AD11</f>
        <v>0</v>
      </c>
      <c r="AE83" s="127">
        <f>AE74+AE67+AE60+AE53+AE46+AE39+AE32+AE25+AE18+AE11</f>
        <v>0</v>
      </c>
      <c r="AF83" s="258">
        <f>J83+V83+AB83+AD83</f>
        <v>0</v>
      </c>
      <c r="AG83" s="259">
        <f>K83+W83+AC83+AE83</f>
        <v>1</v>
      </c>
    </row>
  </sheetData>
  <mergeCells count="17">
    <mergeCell ref="AF3:AG3"/>
    <mergeCell ref="T3:U3"/>
    <mergeCell ref="V3:W3"/>
    <mergeCell ref="X3:Y3"/>
    <mergeCell ref="Z3:AA3"/>
    <mergeCell ref="AB3:AC3"/>
    <mergeCell ref="AD3:AE3"/>
    <mergeCell ref="A2:S2"/>
    <mergeCell ref="B3:C3"/>
    <mergeCell ref="D3:E3"/>
    <mergeCell ref="F3:G3"/>
    <mergeCell ref="H3:I3"/>
    <mergeCell ref="J3:K3"/>
    <mergeCell ref="L3:M3"/>
    <mergeCell ref="N3:O3"/>
    <mergeCell ref="P3:Q3"/>
    <mergeCell ref="R3:S3"/>
  </mergeCells>
  <pageMargins left="0.48" right="0.15748031496062992" top="0.31" bottom="0.27559055118110237" header="0.15748031496062992" footer="0.19685039370078741"/>
  <pageSetup paperSize="9" scale="80" orientation="landscape" horizontalDpi="180" verticalDpi="18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2013-2014</vt:lpstr>
      <vt:lpstr>2012-2013</vt:lpstr>
      <vt:lpstr>2011-2012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2013-12-03T13:39:13Z</dcterms:modified>
</cp:coreProperties>
</file>